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bs" sheetId="1" r:id="rId1"/>
    <sheet name="pl" sheetId="2" r:id="rId2"/>
    <sheet name="cf" sheetId="3" r:id="rId3"/>
    <sheet name="EQUITY " sheetId="4" r:id="rId4"/>
  </sheets>
  <definedNames>
    <definedName name="_xlnm.Print_Area" localSheetId="0">'bs'!$A$1:$L$68</definedName>
    <definedName name="_xlnm.Print_Area" localSheetId="2">'cf'!$B$1:$K$68</definedName>
    <definedName name="_xlnm.Print_Area" localSheetId="3">'EQUITY '!$B$2:$P$58</definedName>
    <definedName name="_xlnm.Print_Area" localSheetId="1">'pl'!$A$1:$O$45</definedName>
  </definedNames>
  <calcPr fullCalcOnLoad="1"/>
</workbook>
</file>

<file path=xl/comments1.xml><?xml version="1.0" encoding="utf-8"?>
<comments xmlns="http://schemas.openxmlformats.org/spreadsheetml/2006/main">
  <authors>
    <author>KooiChen</author>
  </authors>
  <commentList>
    <comment ref="H64" authorId="0">
      <text>
        <r>
          <rPr>
            <sz val="9"/>
            <rFont val="Tahoma"/>
            <family val="2"/>
          </rPr>
          <t>KooiChen:
kiv for provision for taxation of RM544,352
(PW Farms)</t>
        </r>
      </text>
    </comment>
    <comment ref="J64" authorId="0">
      <text>
        <r>
          <rPr>
            <sz val="9"/>
            <rFont val="Tahoma"/>
            <family val="2"/>
          </rPr>
          <t>KooiChen:
kiv for provision for taxation of RM544,352
(PW Farms)</t>
        </r>
      </text>
    </comment>
  </commentList>
</comments>
</file>

<file path=xl/sharedStrings.xml><?xml version="1.0" encoding="utf-8"?>
<sst xmlns="http://schemas.openxmlformats.org/spreadsheetml/2006/main" count="207" uniqueCount="137">
  <si>
    <t>PINWEE GROUP BHD</t>
  </si>
  <si>
    <t>Condensed Consolidated Income Statements</t>
  </si>
  <si>
    <t>For The Period Ended 31 March 2007</t>
  </si>
  <si>
    <t>Current</t>
  </si>
  <si>
    <t>3 months</t>
  </si>
  <si>
    <t>Comparative</t>
  </si>
  <si>
    <t>6 months</t>
  </si>
  <si>
    <t>Qtr Ended</t>
  </si>
  <si>
    <t>Cumulative</t>
  </si>
  <si>
    <t>To-date</t>
  </si>
  <si>
    <t>(RM'000)</t>
  </si>
  <si>
    <t>Revenue</t>
  </si>
  <si>
    <t>Operating  Expenses</t>
  </si>
  <si>
    <t>Other Operating Income</t>
  </si>
  <si>
    <t>Profit from Operations</t>
  </si>
  <si>
    <t>Finance costs</t>
  </si>
  <si>
    <t>Profit before Taxation</t>
  </si>
  <si>
    <t>Taxation</t>
  </si>
  <si>
    <t>Profit for the period</t>
  </si>
  <si>
    <t>Attributable to:</t>
  </si>
  <si>
    <t>Equity Holders of the Parent</t>
  </si>
  <si>
    <t>Minority Interest</t>
  </si>
  <si>
    <t>EPS - Basic (sen)</t>
  </si>
  <si>
    <t xml:space="preserve">        - Diluted (sen)</t>
  </si>
  <si>
    <t xml:space="preserve">The Condensed Consolidated Income Statement should be read in conjunction with the </t>
  </si>
  <si>
    <t>Annual Financial Report for the Year Ended 31 December 2006</t>
  </si>
  <si>
    <t>PINWEE GROUP BHD.</t>
  </si>
  <si>
    <t>Condensed Consolidated Balance Sheet</t>
  </si>
  <si>
    <t>As At 31 March 2007</t>
  </si>
  <si>
    <t xml:space="preserve">Quarter ended </t>
  </si>
  <si>
    <t xml:space="preserve">Year ended </t>
  </si>
  <si>
    <t>31 Mar 2007</t>
  </si>
  <si>
    <t>31 Dec 2006</t>
  </si>
  <si>
    <t>ASSETS</t>
  </si>
  <si>
    <t>Non-current assets</t>
  </si>
  <si>
    <t>Property, Plant and Equipment</t>
  </si>
  <si>
    <t>Prepaid Lease Payments</t>
  </si>
  <si>
    <t>Goodwill</t>
  </si>
  <si>
    <t xml:space="preserve">Current Assets </t>
  </si>
  <si>
    <t>Inventories</t>
  </si>
  <si>
    <t>Trade Debtors</t>
  </si>
  <si>
    <t>Other Debtors</t>
  </si>
  <si>
    <t>Tax recoverable</t>
  </si>
  <si>
    <t>Fixed deposits with licensed</t>
  </si>
  <si>
    <t>Cash &amp;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</si>
  <si>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</si>
  <si>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</si>
  <si>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</si>
  <si>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</si>
  <si>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</si>
  <si>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Minorities Interest</t>
  </si>
  <si>
    <t>Total equity</t>
  </si>
  <si>
    <t>Non-current liabilities</t>
  </si>
  <si>
    <t>Long-term borrowings</t>
  </si>
  <si>
    <t>Deferred Taxation</t>
  </si>
  <si>
    <t>Total non-current liabilities</t>
  </si>
  <si>
    <t>Current liabilities</t>
  </si>
  <si>
    <t>Trade Creditors</t>
  </si>
  <si>
    <t>Other Creditors</t>
  </si>
  <si>
    <t>Amount due to Director</t>
  </si>
  <si>
    <t>Amount due to shareholder</t>
  </si>
  <si>
    <t>Overdraft &amp; Short Term Borrowings</t>
  </si>
  <si>
    <t>Total current liabilities</t>
  </si>
  <si>
    <t>Total liabilities</t>
  </si>
  <si>
    <t>Total equity and liabilities</t>
  </si>
  <si>
    <t>Net  assets per share (RM)</t>
  </si>
  <si>
    <t xml:space="preserve">The Condensed Consolidated Balance Sheets should be read in conjunction with the </t>
  </si>
  <si>
    <t>Condensed Consolidated Statements of Changes in Equity</t>
  </si>
  <si>
    <t>Attributable to Equity Holder of the Parent</t>
  </si>
  <si>
    <t>Share</t>
  </si>
  <si>
    <t xml:space="preserve">Treasury </t>
  </si>
  <si>
    <t xml:space="preserve">Retained </t>
  </si>
  <si>
    <t xml:space="preserve">Minority </t>
  </si>
  <si>
    <t>Total</t>
  </si>
  <si>
    <t>Capital</t>
  </si>
  <si>
    <t>premium</t>
  </si>
  <si>
    <t>Profit</t>
  </si>
  <si>
    <t>Interest</t>
  </si>
  <si>
    <t>Equity</t>
  </si>
  <si>
    <t xml:space="preserve">3 months quarter </t>
  </si>
  <si>
    <t>ended 31 March 2007</t>
  </si>
  <si>
    <t xml:space="preserve">Balance as at 1 January 2007 </t>
  </si>
  <si>
    <t>Acquisition / Additions</t>
  </si>
  <si>
    <t>Net Profit for the year</t>
  </si>
  <si>
    <t>Treasury share</t>
  </si>
  <si>
    <t>Dividend paid</t>
  </si>
  <si>
    <t>Balance as at 31 March 2007</t>
  </si>
  <si>
    <t xml:space="preserve">The Condensed Consolidated Statement of changes in Equity should be read in conjunction with the </t>
  </si>
  <si>
    <t>For The Period Ended 31 March 2006</t>
  </si>
  <si>
    <t>ended 31 March 2006</t>
  </si>
  <si>
    <t xml:space="preserve">Balance as at 1 January 2006 </t>
  </si>
  <si>
    <t>Balance as at 31 March 2006</t>
  </si>
  <si>
    <t>Annual Financial Report for the Year Ended 31 December 2005</t>
  </si>
  <si>
    <t>Condensed Consolidated Cash Flow Statements</t>
  </si>
  <si>
    <t xml:space="preserve">For The Period Ended </t>
  </si>
  <si>
    <t>3  months</t>
  </si>
  <si>
    <t>ended</t>
  </si>
  <si>
    <t>31 Mar. 2007</t>
  </si>
  <si>
    <t>31 Mar. 2006</t>
  </si>
  <si>
    <t>31 Mar. 2004</t>
  </si>
  <si>
    <t>Net Profit before tax</t>
  </si>
  <si>
    <t>Adjustment for non-cash flow: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</si>
  <si>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</si>
  <si>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</si>
  <si>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</si>
  <si>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</si>
  <si>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Changes in current assets</t>
  </si>
  <si>
    <t>Net Changes in current liabilities</t>
  </si>
  <si>
    <t>Cash generated from operating activities</t>
  </si>
  <si>
    <t>Tax paid</t>
  </si>
  <si>
    <t>Interest paid</t>
  </si>
  <si>
    <t>Net cash flows from operating activities</t>
  </si>
  <si>
    <t>Investing Activities</t>
  </si>
  <si>
    <t>- Proceeds from disposal of Property, plant and equipment</t>
  </si>
  <si>
    <t>- Acquisition of subsidiary company, net of cash acquired</t>
  </si>
  <si>
    <t>- Acquisition of subsidiary company, net of cash required</t>
  </si>
  <si>
    <t>- Purchase of Property, plant and equipment</t>
  </si>
  <si>
    <t>- Purchase of own shares</t>
  </si>
  <si>
    <t>- Placement of Fixed deposits</t>
  </si>
  <si>
    <t>- Rental received</t>
  </si>
  <si>
    <t>- Dividend paid</t>
  </si>
  <si>
    <t>Financing Activities</t>
  </si>
  <si>
    <t>- Dividends paid</t>
  </si>
  <si>
    <t>- Transaction with owner as owner</t>
  </si>
  <si>
    <t>- Bank borrowings</t>
  </si>
  <si>
    <t>- Director's Account</t>
  </si>
  <si>
    <t>Net Change in Cash &amp; Cash Equivalents</t>
  </si>
  <si>
    <t xml:space="preserve">Cash and cash equivalents as at 1 January </t>
  </si>
  <si>
    <t>Cash and cash equivalents as at 31 December</t>
  </si>
  <si>
    <t>Represented by:</t>
  </si>
  <si>
    <t>Cash and bank balances</t>
  </si>
  <si>
    <t>Bank Overdrafts</t>
  </si>
  <si>
    <t xml:space="preserve">The Condensed Consolidated Cash Flow Statement should be read in conjunction with the </t>
  </si>
  <si>
    <t>PWGB-1</t>
  </si>
  <si>
    <t>PWGB -2</t>
  </si>
  <si>
    <t>PWGB -3</t>
  </si>
  <si>
    <t>PWGB -4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</si>
</sst>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General_)"/>
    <numFmt numFmtId="178" formatCode="_-&quot;$&quot;* #,##0_-;\-&quot;$&quot;* #,##0_-;_-&quot;$&quot;* &quot;-&quot;_-;_-@_-"/>
    <numFmt numFmtId="179" formatCode="0.00_)"/>
    <numFmt numFmtId="180" formatCode="#,##0.0000;[Red]\-#,##0.0000"/>
    <numFmt numFmtId="181" formatCode="###0_);[Red]\(###0\)"/>
    <numFmt numFmtId="182" formatCode="###0.0_);[Red]\(###0.0\)"/>
    <numFmt numFmtId="183" formatCode="###0.00_);[Red]\(###0.00\)"/>
    <numFmt numFmtId="184" formatCode="###0.000_);[Red]\(###0.000\)"/>
    <numFmt numFmtId="185" formatCode="###0.0000_);[Red]\(###0.0000\)"/>
    <numFmt numFmtId="186" formatCode="#,##0.00000;[Red]\-#,##0.00000"/>
    <numFmt numFmtId="187" formatCode="_(* #,##0.000_);_(* \(#,##0.000\);_(* &quot;-&quot;??_);_(@_)"/>
    <numFmt numFmtId="188" formatCode="_(* #,##0.0000_);_(* \(#,##0.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.0_);_(* \(#,##0.0\);_(* &quot;-&quot;?_);_(@_)"/>
    <numFmt numFmtId="193" formatCode="0.00_);\(0.00\)"/>
    <numFmt numFmtId="194" formatCode="_-* #,##0.00_-;[Red]* \(#,##0.00\)_-;_-* &quot;-&quot;??_-;_-@_-"/>
    <numFmt numFmtId="195" formatCode="0.0%"/>
    <numFmt numFmtId="196" formatCode="_-* #,##0.0_-;\-* #,##0.0_-;_-* &quot;-&quot;??_-;_-@_-"/>
    <numFmt numFmtId="197" formatCode="_-* #,##0_-;\-* #,##0_-;_-* &quot;-&quot;??_-;_-@_-"/>
    <numFmt numFmtId="198" formatCode="_(* #,##0.0000_);_(* \(#,##0.0000\);_(* &quot;-&quot;????_);_(@_)"/>
    <numFmt numFmtId="199" formatCode="#,##0.0_);[Red]\(#,##0.0\)"/>
    <numFmt numFmtId="200" formatCode="#,##0.00;[Red]#,##0.00"/>
  </numFmts>
  <fonts count="32">
    <font>
      <sz val="10"/>
      <name val="Arial"/>
      <family val="0"/>
    </font>
    <font>
      <sz val="12"/>
      <name val="????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color indexed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2"/>
      <color indexed="12"/>
      <name val="Times New Roman"/>
      <family val="1"/>
    </font>
    <font>
      <sz val="11"/>
      <color indexed="61"/>
      <name val="Times New Roman"/>
      <family val="1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1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" fillId="0" borderId="0" applyFill="0" applyBorder="0" applyAlignment="0">
      <protection/>
    </xf>
    <xf numFmtId="177" fontId="2" fillId="0" borderId="0" applyFill="0" applyBorder="0" applyAlignment="0">
      <protection/>
    </xf>
    <xf numFmtId="176" fontId="2" fillId="0" borderId="0" applyFill="0" applyBorder="0" applyAlignment="0">
      <protection/>
    </xf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0" fontId="1" fillId="0" borderId="0" applyFill="0" applyBorder="0" applyAlignment="0">
      <protection/>
    </xf>
    <xf numFmtId="183" fontId="1" fillId="0" borderId="0" applyFill="0" applyBorder="0" applyAlignment="0">
      <protection/>
    </xf>
    <xf numFmtId="177" fontId="2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4" fontId="3" fillId="0" borderId="0" applyFill="0" applyBorder="0" applyAlignment="0">
      <protection/>
    </xf>
    <xf numFmtId="38" fontId="4" fillId="0" borderId="1">
      <alignment vertical="center"/>
      <protection/>
    </xf>
    <xf numFmtId="180" fontId="1" fillId="0" borderId="0" applyFill="0" applyBorder="0" applyAlignment="0">
      <protection/>
    </xf>
    <xf numFmtId="177" fontId="2" fillId="0" borderId="0" applyFill="0" applyBorder="0" applyAlignment="0">
      <protection/>
    </xf>
    <xf numFmtId="180" fontId="1" fillId="0" borderId="0" applyFill="0" applyBorder="0" applyAlignment="0">
      <protection/>
    </xf>
    <xf numFmtId="183" fontId="1" fillId="0" borderId="0" applyFill="0" applyBorder="0" applyAlignment="0">
      <protection/>
    </xf>
    <xf numFmtId="177" fontId="2" fillId="0" borderId="0" applyFill="0" applyBorder="0" applyAlignment="0">
      <protection/>
    </xf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0" fontId="8" fillId="0" borderId="0" applyNumberFormat="0" applyFill="0" applyBorder="0" applyAlignment="0" applyProtection="0"/>
    <xf numFmtId="10" fontId="6" fillId="3" borderId="4" applyNumberFormat="0" applyBorder="0" applyAlignment="0" applyProtection="0"/>
    <xf numFmtId="180" fontId="1" fillId="0" borderId="0" applyFill="0" applyBorder="0" applyAlignment="0">
      <protection/>
    </xf>
    <xf numFmtId="177" fontId="2" fillId="0" borderId="0" applyFill="0" applyBorder="0" applyAlignment="0">
      <protection/>
    </xf>
    <xf numFmtId="180" fontId="1" fillId="0" borderId="0" applyFill="0" applyBorder="0" applyAlignment="0">
      <protection/>
    </xf>
    <xf numFmtId="183" fontId="1" fillId="0" borderId="0" applyFill="0" applyBorder="0" applyAlignment="0">
      <protection/>
    </xf>
    <xf numFmtId="177" fontId="2" fillId="0" borderId="0" applyFill="0" applyBorder="0" applyAlignment="0">
      <protection/>
    </xf>
    <xf numFmtId="179" fontId="9" fillId="0" borderId="0">
      <alignment/>
      <protection/>
    </xf>
    <xf numFmtId="9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180" fontId="1" fillId="0" borderId="0" applyFill="0" applyBorder="0" applyAlignment="0">
      <protection/>
    </xf>
    <xf numFmtId="177" fontId="2" fillId="0" borderId="0" applyFill="0" applyBorder="0" applyAlignment="0">
      <protection/>
    </xf>
    <xf numFmtId="180" fontId="1" fillId="0" borderId="0" applyFill="0" applyBorder="0" applyAlignment="0">
      <protection/>
    </xf>
    <xf numFmtId="183" fontId="1" fillId="0" borderId="0" applyFill="0" applyBorder="0" applyAlignment="0">
      <protection/>
    </xf>
    <xf numFmtId="177" fontId="2" fillId="0" borderId="0" applyFill="0" applyBorder="0" applyAlignment="0">
      <protection/>
    </xf>
    <xf numFmtId="49" fontId="3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</cellStyleXfs>
  <cellXfs count="81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75" fontId="13" fillId="0" borderId="0" xfId="23" applyNumberFormat="1" applyFont="1" applyAlignment="1">
      <alignment/>
    </xf>
    <xf numFmtId="175" fontId="15" fillId="0" borderId="0" xfId="23" applyNumberFormat="1" applyFont="1" applyAlignment="1">
      <alignment/>
    </xf>
    <xf numFmtId="175" fontId="15" fillId="0" borderId="0" xfId="23" applyNumberFormat="1" applyFont="1" applyFill="1" applyAlignment="1">
      <alignment/>
    </xf>
    <xf numFmtId="175" fontId="13" fillId="0" borderId="5" xfId="23" applyNumberFormat="1" applyFont="1" applyBorder="1" applyAlignment="1">
      <alignment/>
    </xf>
    <xf numFmtId="175" fontId="13" fillId="0" borderId="0" xfId="23" applyNumberFormat="1" applyFont="1" applyBorder="1" applyAlignment="1">
      <alignment/>
    </xf>
    <xf numFmtId="175" fontId="15" fillId="0" borderId="5" xfId="23" applyNumberFormat="1" applyFont="1" applyFill="1" applyBorder="1" applyAlignment="1">
      <alignment/>
    </xf>
    <xf numFmtId="175" fontId="15" fillId="0" borderId="5" xfId="23" applyNumberFormat="1" applyFont="1" applyBorder="1" applyAlignment="1">
      <alignment/>
    </xf>
    <xf numFmtId="175" fontId="16" fillId="0" borderId="0" xfId="23" applyNumberFormat="1" applyFont="1" applyAlignment="1">
      <alignment/>
    </xf>
    <xf numFmtId="175" fontId="16" fillId="0" borderId="0" xfId="23" applyNumberFormat="1" applyFont="1" applyBorder="1" applyAlignment="1">
      <alignment/>
    </xf>
    <xf numFmtId="175" fontId="15" fillId="0" borderId="6" xfId="23" applyNumberFormat="1" applyFont="1" applyFill="1" applyBorder="1" applyAlignment="1">
      <alignment/>
    </xf>
    <xf numFmtId="175" fontId="15" fillId="0" borderId="6" xfId="23" applyNumberFormat="1" applyFont="1" applyBorder="1" applyAlignment="1">
      <alignment/>
    </xf>
    <xf numFmtId="175" fontId="13" fillId="0" borderId="7" xfId="23" applyNumberFormat="1" applyFont="1" applyBorder="1" applyAlignment="1">
      <alignment/>
    </xf>
    <xf numFmtId="175" fontId="15" fillId="0" borderId="7" xfId="23" applyNumberFormat="1" applyFont="1" applyFill="1" applyBorder="1" applyAlignment="1">
      <alignment/>
    </xf>
    <xf numFmtId="43" fontId="15" fillId="0" borderId="6" xfId="23" applyNumberFormat="1" applyFont="1" applyFill="1" applyBorder="1" applyAlignment="1">
      <alignment/>
    </xf>
    <xf numFmtId="43" fontId="15" fillId="0" borderId="0" xfId="23" applyNumberFormat="1" applyFont="1" applyFill="1" applyBorder="1" applyAlignment="1">
      <alignment/>
    </xf>
    <xf numFmtId="43" fontId="13" fillId="0" borderId="0" xfId="23" applyFont="1" applyAlignment="1">
      <alignment/>
    </xf>
    <xf numFmtId="0" fontId="10" fillId="0" borderId="0" xfId="0" applyFont="1" applyFill="1" applyBorder="1" applyAlignment="1">
      <alignment/>
    </xf>
    <xf numFmtId="174" fontId="15" fillId="0" borderId="0" xfId="23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4" fontId="15" fillId="0" borderId="0" xfId="23" applyNumberFormat="1" applyFont="1" applyBorder="1" applyAlignment="1">
      <alignment/>
    </xf>
    <xf numFmtId="0" fontId="17" fillId="0" borderId="0" xfId="0" applyFont="1" applyAlignment="1">
      <alignment/>
    </xf>
    <xf numFmtId="43" fontId="10" fillId="0" borderId="0" xfId="23" applyFont="1" applyFill="1" applyAlignment="1">
      <alignment/>
    </xf>
    <xf numFmtId="43" fontId="10" fillId="0" borderId="0" xfId="23" applyFont="1" applyAlignment="1">
      <alignment/>
    </xf>
    <xf numFmtId="0" fontId="18" fillId="4" borderId="0" xfId="0" applyFont="1" applyFill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175" fontId="15" fillId="0" borderId="0" xfId="23" applyNumberFormat="1" applyFont="1" applyBorder="1" applyAlignment="1">
      <alignment/>
    </xf>
    <xf numFmtId="175" fontId="15" fillId="0" borderId="8" xfId="23" applyNumberFormat="1" applyFont="1" applyFill="1" applyBorder="1" applyAlignment="1">
      <alignment/>
    </xf>
    <xf numFmtId="175" fontId="15" fillId="0" borderId="0" xfId="23" applyNumberFormat="1" applyFont="1" applyFill="1" applyBorder="1" applyAlignment="1">
      <alignment/>
    </xf>
    <xf numFmtId="175" fontId="1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75" fontId="15" fillId="0" borderId="7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3" fontId="15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15" fillId="0" borderId="0" xfId="0" applyFont="1" applyAlignment="1">
      <alignment wrapText="1"/>
    </xf>
    <xf numFmtId="175" fontId="15" fillId="0" borderId="0" xfId="0" applyNumberFormat="1" applyFont="1" applyAlignment="1">
      <alignment/>
    </xf>
    <xf numFmtId="43" fontId="15" fillId="0" borderId="0" xfId="23" applyFont="1" applyAlignment="1">
      <alignment/>
    </xf>
    <xf numFmtId="0" fontId="26" fillId="0" borderId="0" xfId="0" applyFont="1" applyAlignment="1">
      <alignment wrapText="1"/>
    </xf>
    <xf numFmtId="175" fontId="15" fillId="0" borderId="3" xfId="23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1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16" fontId="13" fillId="0" borderId="0" xfId="0" applyNumberFormat="1" applyFont="1" applyAlignment="1" quotePrefix="1">
      <alignment horizontal="center"/>
    </xf>
    <xf numFmtId="175" fontId="15" fillId="0" borderId="0" xfId="0" applyNumberFormat="1" applyFont="1" applyBorder="1" applyAlignment="1">
      <alignment/>
    </xf>
    <xf numFmtId="0" fontId="15" fillId="0" borderId="9" xfId="0" applyFont="1" applyBorder="1" applyAlignment="1">
      <alignment/>
    </xf>
    <xf numFmtId="175" fontId="15" fillId="0" borderId="5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15" fillId="0" borderId="0" xfId="0" applyNumberFormat="1" applyFont="1" applyAlignment="1">
      <alignment/>
    </xf>
    <xf numFmtId="175" fontId="15" fillId="0" borderId="7" xfId="23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175" fontId="13" fillId="0" borderId="6" xfId="23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</cellXfs>
  <cellStyles count="46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" xfId="23"/>
    <cellStyle name="Comma [0]" xfId="24"/>
    <cellStyle name="Comma [00]" xfId="25"/>
    <cellStyle name="Currency" xfId="26"/>
    <cellStyle name="Currency [0]" xfId="27"/>
    <cellStyle name="Currency [00]" xfId="28"/>
    <cellStyle name="Date Short" xfId="29"/>
    <cellStyle name="DELTA" xfId="30"/>
    <cellStyle name="Enter Currency (0)" xfId="31"/>
    <cellStyle name="Enter Currency (2)" xfId="32"/>
    <cellStyle name="Enter Units (0)" xfId="33"/>
    <cellStyle name="Enter Units (1)" xfId="34"/>
    <cellStyle name="Enter Units (2)" xfId="35"/>
    <cellStyle name="Followed Hyperlink" xfId="36"/>
    <cellStyle name="Grey" xfId="37"/>
    <cellStyle name="Header1" xfId="38"/>
    <cellStyle name="Header2" xfId="39"/>
    <cellStyle name="Hyperlink" xfId="40"/>
    <cellStyle name="Input [yellow]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Percent" xfId="48"/>
    <cellStyle name="Percent [0]" xfId="49"/>
    <cellStyle name="Percent [00]" xfId="50"/>
    <cellStyle name="Percent [2]" xfId="51"/>
    <cellStyle name="PrePop Currency (0)" xfId="52"/>
    <cellStyle name="PrePop Currency (2)" xfId="53"/>
    <cellStyle name="PrePop Units (0)" xfId="54"/>
    <cellStyle name="PrePop Units (1)" xfId="55"/>
    <cellStyle name="PrePop Units (2)" xfId="56"/>
    <cellStyle name="Text Indent A" xfId="57"/>
    <cellStyle name="Text Indent B" xfId="58"/>
    <cellStyle name="Text Indent C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1</xdr:row>
      <xdr:rowOff>0</xdr:rowOff>
    </xdr:from>
    <xdr:to>
      <xdr:col>5</xdr:col>
      <xdr:colOff>638175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619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1</xdr:row>
      <xdr:rowOff>28575</xdr:rowOff>
    </xdr:from>
    <xdr:to>
      <xdr:col>6</xdr:col>
      <xdr:colOff>161925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050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1</xdr:row>
      <xdr:rowOff>57150</xdr:rowOff>
    </xdr:from>
    <xdr:to>
      <xdr:col>5</xdr:col>
      <xdr:colOff>762000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190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</xdr:row>
      <xdr:rowOff>19050</xdr:rowOff>
    </xdr:from>
    <xdr:to>
      <xdr:col>5</xdr:col>
      <xdr:colOff>971550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809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771525</xdr:colOff>
      <xdr:row>9</xdr:row>
      <xdr:rowOff>123825</xdr:rowOff>
    </xdr:from>
    <xdr:to>
      <xdr:col>11</xdr:col>
      <xdr:colOff>533400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5991225" y="1695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9</xdr:row>
      <xdr:rowOff>123825</xdr:rowOff>
    </xdr:from>
    <xdr:to>
      <xdr:col>5</xdr:col>
      <xdr:colOff>76200</xdr:colOff>
      <xdr:row>9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2428875" y="16954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36</xdr:row>
      <xdr:rowOff>114300</xdr:rowOff>
    </xdr:from>
    <xdr:to>
      <xdr:col>9</xdr:col>
      <xdr:colOff>600075</xdr:colOff>
      <xdr:row>36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34025" y="7267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36</xdr:row>
      <xdr:rowOff>104775</xdr:rowOff>
    </xdr:from>
    <xdr:to>
      <xdr:col>5</xdr:col>
      <xdr:colOff>104775</xdr:colOff>
      <xdr:row>36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2428875" y="72580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36</xdr:row>
      <xdr:rowOff>123825</xdr:rowOff>
    </xdr:from>
    <xdr:to>
      <xdr:col>11</xdr:col>
      <xdr:colOff>533400</xdr:colOff>
      <xdr:row>36</xdr:row>
      <xdr:rowOff>123825</xdr:rowOff>
    </xdr:to>
    <xdr:sp>
      <xdr:nvSpPr>
        <xdr:cNvPr id="6" name="Line 6"/>
        <xdr:cNvSpPr>
          <a:spLocks/>
        </xdr:cNvSpPr>
      </xdr:nvSpPr>
      <xdr:spPr>
        <a:xfrm>
          <a:off x="5991225" y="7277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1"/>
  <sheetViews>
    <sheetView showGridLines="0" zoomScale="75" zoomScaleNormal="75" workbookViewId="0" topLeftCell="A4">
      <selection activeCell="L68" sqref="L68"/>
    </sheetView>
  </sheetViews>
  <sheetFormatPr defaultColWidth="9.140625" defaultRowHeight="12.75" outlineLevelCol="1"/>
  <cols>
    <col min="1" max="1" width="3.00390625" style="2" customWidth="1"/>
    <col min="2" max="2" width="2.57421875" style="2" customWidth="1"/>
    <col min="3" max="3" width="9.140625" style="2" customWidth="1"/>
    <col min="4" max="4" width="8.140625" style="2" customWidth="1"/>
    <col min="5" max="5" width="9.140625" style="2" customWidth="1"/>
    <col min="6" max="6" width="10.57421875" style="2" customWidth="1"/>
    <col min="7" max="7" width="7.28125" style="2" customWidth="1"/>
    <col min="8" max="8" width="10.57421875" style="2" customWidth="1"/>
    <col min="9" max="9" width="5.421875" style="2" customWidth="1"/>
    <col min="10" max="10" width="11.28125" style="2" customWidth="1" outlineLevel="1"/>
    <col min="11" max="16384" width="9.140625" style="2" customWidth="1"/>
  </cols>
  <sheetData>
    <row r="1" ht="12.75"/>
    <row r="2" ht="12.75"/>
    <row r="3" ht="12.75"/>
    <row r="4" spans="1:10" ht="16.5" customHeight="1">
      <c r="A4" s="70" t="s">
        <v>26</v>
      </c>
      <c r="B4" s="70"/>
      <c r="C4" s="70"/>
      <c r="D4" s="70"/>
      <c r="E4" s="70"/>
      <c r="F4" s="70"/>
      <c r="G4" s="70"/>
      <c r="H4" s="70"/>
      <c r="I4" s="70"/>
      <c r="J4" s="70"/>
    </row>
    <row r="5" ht="16.5" customHeight="1"/>
    <row r="6" spans="1:10" ht="16.5" customHeight="1">
      <c r="A6" s="71" t="s">
        <v>27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4.25">
      <c r="A7" s="71" t="s">
        <v>28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7:11" ht="15">
      <c r="G9" s="8"/>
      <c r="H9" s="5" t="s">
        <v>29</v>
      </c>
      <c r="I9" s="4"/>
      <c r="J9" s="5" t="s">
        <v>30</v>
      </c>
      <c r="K9" s="29"/>
    </row>
    <row r="10" spans="7:11" ht="15">
      <c r="G10" s="8"/>
      <c r="H10" s="34" t="s">
        <v>31</v>
      </c>
      <c r="I10" s="4"/>
      <c r="J10" s="34" t="s">
        <v>32</v>
      </c>
      <c r="K10" s="29"/>
    </row>
    <row r="11" spans="7:10" ht="15">
      <c r="G11" s="8"/>
      <c r="H11" s="7" t="s">
        <v>10</v>
      </c>
      <c r="I11" s="8"/>
      <c r="J11" s="7" t="s">
        <v>10</v>
      </c>
    </row>
    <row r="12" spans="7:10" ht="15">
      <c r="G12" s="8"/>
      <c r="H12" s="7"/>
      <c r="I12" s="8"/>
      <c r="J12" s="7"/>
    </row>
    <row r="13" spans="2:10" ht="15">
      <c r="B13" s="29" t="s">
        <v>33</v>
      </c>
      <c r="G13" s="8"/>
      <c r="H13" s="8"/>
      <c r="I13" s="8"/>
      <c r="J13" s="8"/>
    </row>
    <row r="14" spans="2:10" ht="15">
      <c r="B14" s="29" t="s">
        <v>34</v>
      </c>
      <c r="G14" s="8"/>
      <c r="H14" s="8"/>
      <c r="I14" s="8"/>
      <c r="J14" s="8"/>
    </row>
    <row r="15" spans="2:10" ht="15">
      <c r="B15" s="4" t="s">
        <v>35</v>
      </c>
      <c r="C15" s="29"/>
      <c r="D15" s="29"/>
      <c r="E15" s="29"/>
      <c r="G15" s="8"/>
      <c r="H15" s="10">
        <f>128952+5635</f>
        <v>134587</v>
      </c>
      <c r="I15" s="10"/>
      <c r="J15" s="10">
        <f>125558+954</f>
        <v>126512</v>
      </c>
    </row>
    <row r="16" spans="2:10" ht="15">
      <c r="B16" s="4" t="s">
        <v>36</v>
      </c>
      <c r="C16" s="29"/>
      <c r="D16" s="29"/>
      <c r="E16" s="29"/>
      <c r="G16" s="8"/>
      <c r="H16" s="10">
        <f>16144-5635</f>
        <v>10509</v>
      </c>
      <c r="I16" s="10"/>
      <c r="J16" s="10">
        <v>10559</v>
      </c>
    </row>
    <row r="17" spans="2:10" ht="15">
      <c r="B17" s="4" t="s">
        <v>37</v>
      </c>
      <c r="G17" s="8"/>
      <c r="H17" s="15">
        <v>5116</v>
      </c>
      <c r="I17" s="10"/>
      <c r="J17" s="15">
        <v>4937</v>
      </c>
    </row>
    <row r="18" spans="2:10" ht="15">
      <c r="B18" s="4"/>
      <c r="G18" s="8"/>
      <c r="H18" s="35"/>
      <c r="I18" s="10"/>
      <c r="J18" s="35"/>
    </row>
    <row r="19" spans="2:10" ht="15">
      <c r="B19" s="4"/>
      <c r="G19" s="8"/>
      <c r="H19" s="15">
        <f>SUM(H15:H17)</f>
        <v>150212</v>
      </c>
      <c r="I19" s="10"/>
      <c r="J19" s="15">
        <f>SUM(J15:J17)</f>
        <v>142008</v>
      </c>
    </row>
    <row r="20" spans="2:10" ht="15">
      <c r="B20" s="8"/>
      <c r="G20" s="8"/>
      <c r="H20" s="10"/>
      <c r="I20" s="10"/>
      <c r="J20" s="10"/>
    </row>
    <row r="21" spans="2:10" ht="15">
      <c r="B21" s="4" t="s">
        <v>38</v>
      </c>
      <c r="C21" s="29"/>
      <c r="D21" s="29"/>
      <c r="G21" s="8"/>
      <c r="H21" s="10"/>
      <c r="I21" s="10"/>
      <c r="J21" s="10"/>
    </row>
    <row r="22" spans="2:10" ht="15">
      <c r="B22" s="8"/>
      <c r="C22" s="8" t="s">
        <v>39</v>
      </c>
      <c r="G22" s="8"/>
      <c r="H22" s="35">
        <v>39440</v>
      </c>
      <c r="I22" s="10"/>
      <c r="J22" s="35">
        <v>46534</v>
      </c>
    </row>
    <row r="23" spans="2:10" ht="15">
      <c r="B23" s="8"/>
      <c r="C23" s="8" t="s">
        <v>40</v>
      </c>
      <c r="G23" s="8"/>
      <c r="H23" s="35">
        <v>42665</v>
      </c>
      <c r="I23" s="10"/>
      <c r="J23" s="35">
        <v>43622</v>
      </c>
    </row>
    <row r="24" spans="2:10" ht="15">
      <c r="B24" s="8"/>
      <c r="C24" s="8" t="s">
        <v>41</v>
      </c>
      <c r="G24" s="8"/>
      <c r="H24" s="35">
        <v>10167</v>
      </c>
      <c r="I24" s="10"/>
      <c r="J24" s="35">
        <v>3558</v>
      </c>
    </row>
    <row r="25" spans="2:10" ht="15">
      <c r="B25" s="8"/>
      <c r="C25" s="8" t="s">
        <v>42</v>
      </c>
      <c r="G25" s="8"/>
      <c r="H25" s="35">
        <v>966</v>
      </c>
      <c r="I25" s="10"/>
      <c r="J25" s="35">
        <v>924</v>
      </c>
    </row>
    <row r="26" spans="2:10" ht="15">
      <c r="B26" s="8"/>
      <c r="C26" s="8" t="s">
        <v>43</v>
      </c>
      <c r="G26" s="8"/>
      <c r="H26" s="35">
        <v>108</v>
      </c>
      <c r="I26" s="10"/>
      <c r="J26" s="35">
        <v>108</v>
      </c>
    </row>
    <row r="27" spans="2:10" ht="15">
      <c r="B27" s="8"/>
      <c r="C27" s="8" t="s">
        <v>44</v>
      </c>
      <c r="G27" s="8"/>
      <c r="H27" s="35">
        <v>2247</v>
      </c>
      <c r="I27" s="10"/>
      <c r="J27" s="35">
        <v>3186</v>
      </c>
    </row>
    <row r="28" spans="2:10" ht="14.25" customHeight="1">
      <c r="B28" s="8"/>
      <c r="C28" s="8"/>
      <c r="G28" s="8"/>
      <c r="H28" s="36"/>
      <c r="I28" s="11"/>
      <c r="J28" s="36"/>
    </row>
    <row r="29" spans="2:10" ht="14.25" customHeight="1">
      <c r="B29" s="8"/>
      <c r="C29" s="8"/>
      <c r="G29" s="8"/>
      <c r="H29" s="14">
        <f>SUM(H22:H27)</f>
        <v>95593</v>
      </c>
      <c r="I29" s="11"/>
      <c r="J29" s="14">
        <f>SUM(J22:J27)</f>
        <v>97932</v>
      </c>
    </row>
    <row r="30" spans="2:10" ht="14.25" customHeight="1">
      <c r="B30" s="8"/>
      <c r="C30" s="8"/>
      <c r="G30" s="8"/>
      <c r="H30" s="37"/>
      <c r="I30" s="11"/>
      <c r="J30" s="37"/>
    </row>
    <row r="31" spans="2:10" ht="15.75" thickBot="1">
      <c r="B31" s="4" t="s">
        <v>45</v>
      </c>
      <c r="C31" s="8"/>
      <c r="G31" s="8"/>
      <c r="H31" s="18">
        <f>+H19+H29</f>
        <v>245805</v>
      </c>
      <c r="I31" s="11"/>
      <c r="J31" s="18">
        <f>+J19+J29</f>
        <v>239940</v>
      </c>
    </row>
    <row r="32" spans="2:10" ht="15.75" thickTop="1">
      <c r="B32" s="4"/>
      <c r="C32" s="8"/>
      <c r="G32" s="8"/>
      <c r="H32" s="37"/>
      <c r="I32" s="11"/>
      <c r="J32" s="37"/>
    </row>
    <row r="33" spans="2:10" ht="15">
      <c r="B33" s="8"/>
      <c r="C33" s="8"/>
      <c r="G33" s="8"/>
      <c r="H33" s="35"/>
      <c r="I33" s="10"/>
      <c r="J33" s="35"/>
    </row>
    <row r="34" spans="2:10" ht="15">
      <c r="B34" s="4" t="s">
        <v>46</v>
      </c>
      <c r="C34" s="8"/>
      <c r="G34" s="8"/>
      <c r="H34" s="35"/>
      <c r="I34" s="10"/>
      <c r="J34" s="35"/>
    </row>
    <row r="35" spans="2:10" ht="15">
      <c r="B35" s="4" t="s">
        <v>47</v>
      </c>
      <c r="C35" s="8"/>
      <c r="G35" s="8"/>
      <c r="H35" s="10"/>
      <c r="I35" s="10"/>
      <c r="J35" s="10"/>
    </row>
    <row r="36" spans="2:10" ht="15">
      <c r="B36" s="8" t="s">
        <v>48</v>
      </c>
      <c r="C36" s="4"/>
      <c r="D36" s="29"/>
      <c r="G36" s="8"/>
      <c r="H36" s="10">
        <v>60911</v>
      </c>
      <c r="I36" s="10"/>
      <c r="J36" s="10">
        <v>60911</v>
      </c>
    </row>
    <row r="37" spans="2:11" ht="15">
      <c r="B37" s="8" t="s">
        <v>49</v>
      </c>
      <c r="C37" s="4"/>
      <c r="D37" s="29"/>
      <c r="G37" s="8"/>
      <c r="H37" s="14">
        <f>919+38579-806</f>
        <v>38692</v>
      </c>
      <c r="I37" s="8"/>
      <c r="J37" s="15">
        <f>919+38544-806</f>
        <v>38657</v>
      </c>
      <c r="K37" s="38"/>
    </row>
    <row r="38" spans="2:11" ht="15">
      <c r="B38" s="8"/>
      <c r="C38" s="4"/>
      <c r="D38" s="29"/>
      <c r="G38" s="8"/>
      <c r="H38" s="37"/>
      <c r="I38" s="8"/>
      <c r="J38" s="35"/>
      <c r="K38" s="38"/>
    </row>
    <row r="39" spans="2:10" s="33" customFormat="1" ht="14.25" customHeight="1">
      <c r="B39" s="8"/>
      <c r="C39" s="4"/>
      <c r="D39" s="39"/>
      <c r="G39" s="8"/>
      <c r="H39" s="10">
        <f>+H37+H36</f>
        <v>99603</v>
      </c>
      <c r="I39" s="8"/>
      <c r="J39" s="10">
        <f>+J37+J36</f>
        <v>99568</v>
      </c>
    </row>
    <row r="40" spans="2:10" s="33" customFormat="1" ht="1.5" customHeight="1" hidden="1" thickBot="1">
      <c r="B40" s="4"/>
      <c r="C40" s="4"/>
      <c r="D40" s="39"/>
      <c r="G40" s="8"/>
      <c r="H40" s="10"/>
      <c r="I40" s="8"/>
      <c r="J40" s="10"/>
    </row>
    <row r="41" spans="2:10" ht="15">
      <c r="B41" s="4" t="s">
        <v>50</v>
      </c>
      <c r="C41" s="4"/>
      <c r="D41" s="29"/>
      <c r="G41" s="8"/>
      <c r="H41" s="15">
        <v>8762</v>
      </c>
      <c r="I41" s="8"/>
      <c r="J41" s="15">
        <v>6389</v>
      </c>
    </row>
    <row r="42" spans="2:10" ht="15">
      <c r="B42" s="4"/>
      <c r="C42" s="4"/>
      <c r="D42" s="29"/>
      <c r="G42" s="8"/>
      <c r="H42" s="10"/>
      <c r="I42" s="8"/>
      <c r="J42" s="10"/>
    </row>
    <row r="43" spans="2:10" ht="15">
      <c r="B43" s="4" t="s">
        <v>51</v>
      </c>
      <c r="C43" s="4"/>
      <c r="D43" s="29"/>
      <c r="G43" s="8"/>
      <c r="H43" s="15">
        <f>SUM(H39:H41)</f>
        <v>108365</v>
      </c>
      <c r="I43" s="8"/>
      <c r="J43" s="15">
        <f>SUM(J39:J41)</f>
        <v>105957</v>
      </c>
    </row>
    <row r="44" spans="2:10" ht="15">
      <c r="B44" s="4"/>
      <c r="C44" s="4"/>
      <c r="D44" s="29"/>
      <c r="G44" s="8"/>
      <c r="H44" s="10"/>
      <c r="I44" s="8"/>
      <c r="J44" s="10"/>
    </row>
    <row r="45" spans="2:10" ht="15">
      <c r="B45" s="4" t="s">
        <v>52</v>
      </c>
      <c r="C45" s="4"/>
      <c r="D45" s="29"/>
      <c r="G45" s="8"/>
      <c r="H45" s="10"/>
      <c r="I45" s="8"/>
      <c r="J45" s="10"/>
    </row>
    <row r="46" spans="2:10" ht="15">
      <c r="B46" s="8" t="s">
        <v>53</v>
      </c>
      <c r="C46" s="4"/>
      <c r="D46" s="29"/>
      <c r="G46" s="8"/>
      <c r="H46" s="10">
        <v>5219</v>
      </c>
      <c r="I46" s="8"/>
      <c r="J46" s="10">
        <v>3944</v>
      </c>
    </row>
    <row r="47" spans="2:10" ht="15">
      <c r="B47" s="8" t="s">
        <v>54</v>
      </c>
      <c r="C47" s="8"/>
      <c r="G47" s="8"/>
      <c r="H47" s="15">
        <v>6562</v>
      </c>
      <c r="I47" s="8"/>
      <c r="J47" s="15">
        <v>8253</v>
      </c>
    </row>
    <row r="48" spans="2:10" ht="15">
      <c r="B48" s="8"/>
      <c r="C48" s="8"/>
      <c r="G48" s="8"/>
      <c r="H48" s="35"/>
      <c r="I48" s="8"/>
      <c r="J48" s="35"/>
    </row>
    <row r="49" spans="2:10" ht="15">
      <c r="B49" s="4" t="s">
        <v>55</v>
      </c>
      <c r="C49" s="8"/>
      <c r="G49" s="8"/>
      <c r="H49" s="15">
        <f>SUM(H46:H47)</f>
        <v>11781</v>
      </c>
      <c r="I49" s="8"/>
      <c r="J49" s="15">
        <f>SUM(J46:J47)</f>
        <v>12197</v>
      </c>
    </row>
    <row r="50" spans="2:10" ht="15">
      <c r="B50" s="8"/>
      <c r="C50" s="8"/>
      <c r="G50" s="8"/>
      <c r="H50" s="35"/>
      <c r="I50" s="8"/>
      <c r="J50" s="35"/>
    </row>
    <row r="51" spans="2:10" ht="15">
      <c r="B51" s="4" t="s">
        <v>56</v>
      </c>
      <c r="C51" s="8"/>
      <c r="G51" s="8"/>
      <c r="H51" s="35"/>
      <c r="I51" s="8"/>
      <c r="J51" s="35"/>
    </row>
    <row r="52" spans="2:10" ht="15">
      <c r="B52" s="8" t="s">
        <v>57</v>
      </c>
      <c r="C52" s="8"/>
      <c r="G52" s="8"/>
      <c r="H52" s="37">
        <v>14873</v>
      </c>
      <c r="I52" s="8"/>
      <c r="J52" s="37">
        <v>15759</v>
      </c>
    </row>
    <row r="53" spans="2:10" ht="15">
      <c r="B53" s="8" t="s">
        <v>58</v>
      </c>
      <c r="C53" s="8"/>
      <c r="G53" s="8"/>
      <c r="H53" s="37">
        <v>7021</v>
      </c>
      <c r="I53" s="8"/>
      <c r="J53" s="37">
        <v>7880</v>
      </c>
    </row>
    <row r="54" spans="2:10" ht="15">
      <c r="B54" s="8" t="s">
        <v>59</v>
      </c>
      <c r="C54" s="8"/>
      <c r="G54" s="8"/>
      <c r="H54" s="37">
        <v>1</v>
      </c>
      <c r="I54" s="8"/>
      <c r="J54" s="37">
        <v>0</v>
      </c>
    </row>
    <row r="55" spans="2:10" ht="15" hidden="1">
      <c r="B55" s="8" t="s">
        <v>60</v>
      </c>
      <c r="C55" s="8"/>
      <c r="G55" s="8"/>
      <c r="H55" s="37"/>
      <c r="I55" s="8"/>
      <c r="J55" s="37"/>
    </row>
    <row r="56" spans="2:10" ht="15">
      <c r="B56" s="8" t="s">
        <v>61</v>
      </c>
      <c r="C56" s="8"/>
      <c r="G56" s="8"/>
      <c r="H56" s="37">
        <v>100938</v>
      </c>
      <c r="I56" s="8"/>
      <c r="J56" s="37">
        <v>96471</v>
      </c>
    </row>
    <row r="57" spans="2:10" ht="15">
      <c r="B57" s="8" t="s">
        <v>17</v>
      </c>
      <c r="C57" s="8"/>
      <c r="G57" s="8"/>
      <c r="H57" s="14">
        <v>2826</v>
      </c>
      <c r="I57" s="8"/>
      <c r="J57" s="14">
        <v>1676</v>
      </c>
    </row>
    <row r="58" spans="2:10" ht="15">
      <c r="B58" s="8"/>
      <c r="C58" s="8"/>
      <c r="G58" s="8"/>
      <c r="H58" s="37"/>
      <c r="I58" s="8"/>
      <c r="J58" s="37"/>
    </row>
    <row r="59" spans="2:10" ht="15">
      <c r="B59" s="4" t="s">
        <v>62</v>
      </c>
      <c r="C59" s="8"/>
      <c r="G59" s="8"/>
      <c r="H59" s="14">
        <f>SUM(H52:H57)</f>
        <v>125659</v>
      </c>
      <c r="I59" s="8"/>
      <c r="J59" s="14">
        <f>SUM(J52:J57)</f>
        <v>121786</v>
      </c>
    </row>
    <row r="60" spans="2:10" ht="15">
      <c r="B60" s="8"/>
      <c r="C60" s="8"/>
      <c r="G60" s="8"/>
      <c r="H60" s="37"/>
      <c r="I60" s="8"/>
      <c r="J60" s="37"/>
    </row>
    <row r="61" spans="2:10" ht="15">
      <c r="B61" s="8" t="s">
        <v>63</v>
      </c>
      <c r="C61" s="8"/>
      <c r="G61" s="8"/>
      <c r="H61" s="37">
        <f>+H59+H49</f>
        <v>137440</v>
      </c>
      <c r="I61" s="8"/>
      <c r="J61" s="37">
        <f>+J59+J49</f>
        <v>133983</v>
      </c>
    </row>
    <row r="62" spans="2:10" ht="15">
      <c r="B62" s="8"/>
      <c r="C62" s="8"/>
      <c r="G62" s="8"/>
      <c r="H62" s="8"/>
      <c r="I62" s="8"/>
      <c r="J62" s="8"/>
    </row>
    <row r="63" spans="2:10" ht="18.75" customHeight="1" thickBot="1">
      <c r="B63" s="4" t="s">
        <v>64</v>
      </c>
      <c r="C63" s="8"/>
      <c r="G63" s="8"/>
      <c r="H63" s="40">
        <f>+H43+H61</f>
        <v>245805</v>
      </c>
      <c r="I63" s="41"/>
      <c r="J63" s="40">
        <f>+J43+J61</f>
        <v>239940</v>
      </c>
    </row>
    <row r="64" spans="2:10" ht="18.75" customHeight="1" thickTop="1">
      <c r="B64" s="8"/>
      <c r="C64" s="8"/>
      <c r="G64" s="8"/>
      <c r="H64" s="42">
        <f>+H63-H31</f>
        <v>0</v>
      </c>
      <c r="I64" s="41"/>
      <c r="J64" s="42">
        <f>+J63-J31</f>
        <v>0</v>
      </c>
    </row>
    <row r="65" spans="2:10" ht="15">
      <c r="B65" s="43" t="s">
        <v>65</v>
      </c>
      <c r="C65" s="27"/>
      <c r="G65" s="8"/>
      <c r="H65" s="44">
        <f>(+H39)/H36</f>
        <v>1.635221881105219</v>
      </c>
      <c r="I65" s="8"/>
      <c r="J65" s="44">
        <f>(+J39)/J36</f>
        <v>1.6346472722496757</v>
      </c>
    </row>
    <row r="66" spans="2:10" ht="15">
      <c r="B66" s="8"/>
      <c r="C66" s="8"/>
      <c r="H66" s="8"/>
      <c r="J66" s="8"/>
    </row>
    <row r="67" ht="12.75">
      <c r="C67" s="29" t="s">
        <v>66</v>
      </c>
    </row>
    <row r="68" spans="3:12" ht="12.75">
      <c r="C68" s="29" t="s">
        <v>25</v>
      </c>
      <c r="L68" s="77" t="s">
        <v>133</v>
      </c>
    </row>
    <row r="69" spans="2:3" ht="15">
      <c r="B69" s="8"/>
      <c r="C69" s="8"/>
    </row>
    <row r="70" spans="2:3" ht="15">
      <c r="B70" s="8"/>
      <c r="C70" s="8"/>
    </row>
    <row r="71" spans="2:3" ht="15">
      <c r="B71" s="8"/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</sheetData>
  <mergeCells count="4">
    <mergeCell ref="A7:J7"/>
    <mergeCell ref="A8:J8"/>
    <mergeCell ref="A4:J4"/>
    <mergeCell ref="A6:J6"/>
  </mergeCells>
  <printOptions horizontalCentered="1"/>
  <pageMargins left="0.58" right="0.25" top="0.25" bottom="0.25" header="0.5" footer="0.5"/>
  <pageSetup horizontalDpi="180" verticalDpi="18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6"/>
  <sheetViews>
    <sheetView showGridLines="0" zoomScale="75" zoomScaleNormal="75" workbookViewId="0" topLeftCell="A1">
      <selection activeCell="K45" sqref="K45"/>
    </sheetView>
  </sheetViews>
  <sheetFormatPr defaultColWidth="9.140625" defaultRowHeight="12.75" outlineLevelCol="1"/>
  <cols>
    <col min="1" max="2" width="4.00390625" style="2" customWidth="1"/>
    <col min="3" max="3" width="28.421875" style="2" customWidth="1"/>
    <col min="4" max="4" width="1.7109375" style="2" customWidth="1"/>
    <col min="5" max="5" width="12.00390625" style="2" customWidth="1"/>
    <col min="6" max="6" width="3.421875" style="2" customWidth="1"/>
    <col min="7" max="7" width="12.00390625" style="2" customWidth="1"/>
    <col min="8" max="8" width="4.00390625" style="2" customWidth="1"/>
    <col min="9" max="9" width="12.00390625" style="2" customWidth="1"/>
    <col min="10" max="10" width="3.57421875" style="2" customWidth="1"/>
    <col min="11" max="11" width="12.28125" style="2" customWidth="1" outlineLevel="1"/>
    <col min="12" max="12" width="5.7109375" style="2" customWidth="1" outlineLevel="1"/>
    <col min="13" max="13" width="10.7109375" style="2" hidden="1" customWidth="1" outlineLevel="1"/>
    <col min="14" max="14" width="3.57421875" style="2" hidden="1" customWidth="1" outlineLevel="1"/>
    <col min="15" max="15" width="10.7109375" style="2" hidden="1" customWidth="1" outlineLevel="1"/>
    <col min="16" max="16" width="2.7109375" style="2" hidden="1" customWidth="1"/>
    <col min="17" max="17" width="11.7109375" style="2" hidden="1" customWidth="1"/>
    <col min="18" max="19" width="0" style="2" hidden="1" customWidth="1"/>
    <col min="20" max="16384" width="9.140625" style="2" customWidth="1"/>
  </cols>
  <sheetData>
    <row r="2" ht="12.75"/>
    <row r="3" ht="12.75"/>
    <row r="4" spans="1:15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.5">
      <c r="A5" s="70" t="s">
        <v>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7" spans="1:15" ht="14.25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4.25">
      <c r="A8" s="76" t="s">
        <v>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10" spans="5:17" ht="14.25">
      <c r="E10" s="3">
        <v>2007</v>
      </c>
      <c r="F10" s="3"/>
      <c r="G10" s="3">
        <v>2006</v>
      </c>
      <c r="I10" s="3">
        <v>2007</v>
      </c>
      <c r="J10" s="4"/>
      <c r="K10" s="3">
        <v>2006</v>
      </c>
      <c r="M10" s="3">
        <v>2004</v>
      </c>
      <c r="N10" s="4"/>
      <c r="O10" s="3">
        <v>2004</v>
      </c>
      <c r="P10" s="3"/>
      <c r="Q10" s="3">
        <v>2004</v>
      </c>
    </row>
    <row r="11" spans="5:17" ht="14.25">
      <c r="E11" s="5" t="s">
        <v>3</v>
      </c>
      <c r="F11" s="5"/>
      <c r="G11" s="5" t="s">
        <v>3</v>
      </c>
      <c r="I11" s="5" t="s">
        <v>4</v>
      </c>
      <c r="J11" s="4"/>
      <c r="K11" s="5" t="s">
        <v>4</v>
      </c>
      <c r="M11" s="5" t="s">
        <v>5</v>
      </c>
      <c r="N11" s="4"/>
      <c r="O11" s="5" t="s">
        <v>4</v>
      </c>
      <c r="P11" s="5"/>
      <c r="Q11" s="5" t="s">
        <v>6</v>
      </c>
    </row>
    <row r="12" spans="5:17" ht="14.25">
      <c r="E12" s="5" t="s">
        <v>7</v>
      </c>
      <c r="F12" s="5"/>
      <c r="G12" s="5" t="s">
        <v>7</v>
      </c>
      <c r="I12" s="5" t="s">
        <v>8</v>
      </c>
      <c r="J12" s="4"/>
      <c r="K12" s="5" t="s">
        <v>8</v>
      </c>
      <c r="M12" s="5" t="s">
        <v>7</v>
      </c>
      <c r="N12" s="4"/>
      <c r="O12" s="5" t="s">
        <v>8</v>
      </c>
      <c r="P12" s="5"/>
      <c r="Q12" s="5" t="s">
        <v>8</v>
      </c>
    </row>
    <row r="13" spans="5:17" ht="14.25">
      <c r="E13" s="6">
        <v>39172</v>
      </c>
      <c r="F13" s="6"/>
      <c r="G13" s="6">
        <v>38807</v>
      </c>
      <c r="I13" s="6" t="s">
        <v>9</v>
      </c>
      <c r="J13" s="4"/>
      <c r="K13" s="6" t="s">
        <v>9</v>
      </c>
      <c r="M13" s="6">
        <v>38077</v>
      </c>
      <c r="N13" s="4"/>
      <c r="O13" s="6" t="s">
        <v>9</v>
      </c>
      <c r="P13" s="6"/>
      <c r="Q13" s="6" t="s">
        <v>9</v>
      </c>
    </row>
    <row r="14" spans="5:17" ht="15">
      <c r="E14" s="7" t="s">
        <v>10</v>
      </c>
      <c r="F14" s="7"/>
      <c r="G14" s="7" t="s">
        <v>10</v>
      </c>
      <c r="I14" s="7" t="s">
        <v>10</v>
      </c>
      <c r="J14" s="8"/>
      <c r="K14" s="7" t="s">
        <v>10</v>
      </c>
      <c r="M14" s="7" t="s">
        <v>10</v>
      </c>
      <c r="N14" s="8"/>
      <c r="O14" s="7" t="s">
        <v>10</v>
      </c>
      <c r="Q14" s="7" t="s">
        <v>10</v>
      </c>
    </row>
    <row r="16" spans="1:17" ht="15">
      <c r="A16" s="8"/>
      <c r="B16" s="8"/>
      <c r="C16" s="4" t="s">
        <v>11</v>
      </c>
      <c r="D16" s="4"/>
      <c r="E16" s="9">
        <f>+I16</f>
        <v>78180</v>
      </c>
      <c r="F16" s="9"/>
      <c r="G16" s="10">
        <f>K16</f>
        <v>61321</v>
      </c>
      <c r="H16" s="9"/>
      <c r="I16" s="10">
        <v>78180</v>
      </c>
      <c r="J16" s="10"/>
      <c r="K16" s="10">
        <v>61321</v>
      </c>
      <c r="M16" s="10">
        <f>+O16-Q16</f>
        <v>40902</v>
      </c>
      <c r="N16" s="10"/>
      <c r="O16" s="10">
        <v>40902</v>
      </c>
      <c r="Q16" s="10">
        <v>0</v>
      </c>
    </row>
    <row r="17" spans="1:17" ht="15">
      <c r="A17" s="8"/>
      <c r="B17" s="8"/>
      <c r="C17" s="4"/>
      <c r="D17" s="4"/>
      <c r="E17" s="9"/>
      <c r="F17" s="9"/>
      <c r="G17" s="10"/>
      <c r="H17" s="9"/>
      <c r="I17" s="10"/>
      <c r="J17" s="10"/>
      <c r="K17" s="10"/>
      <c r="M17" s="10"/>
      <c r="N17" s="10"/>
      <c r="O17" s="10"/>
      <c r="Q17" s="10"/>
    </row>
    <row r="18" spans="1:17" ht="15">
      <c r="A18" s="8"/>
      <c r="B18" s="8"/>
      <c r="C18" s="4" t="s">
        <v>12</v>
      </c>
      <c r="D18" s="4"/>
      <c r="E18" s="9">
        <f>-E16-E20+E22</f>
        <v>-78024</v>
      </c>
      <c r="F18" s="9"/>
      <c r="G18" s="10">
        <f>-G16+G22-G20</f>
        <v>-64203</v>
      </c>
      <c r="H18" s="9"/>
      <c r="I18" s="10">
        <f>-I16-I20+I22</f>
        <v>-78024</v>
      </c>
      <c r="J18" s="10"/>
      <c r="K18" s="10">
        <f>-K16+K22-K20</f>
        <v>-64203</v>
      </c>
      <c r="M18" s="10">
        <f>-M16+M22-M20</f>
        <v>-43554</v>
      </c>
      <c r="N18" s="10"/>
      <c r="O18" s="10">
        <f>-O16+O22-O20</f>
        <v>-43554</v>
      </c>
      <c r="Q18" s="10">
        <f>-Q16+Q22-Q20</f>
        <v>0</v>
      </c>
    </row>
    <row r="19" spans="1:17" ht="15">
      <c r="A19" s="8"/>
      <c r="B19" s="8"/>
      <c r="C19" s="4"/>
      <c r="D19" s="4"/>
      <c r="E19" s="9"/>
      <c r="F19" s="9"/>
      <c r="G19" s="10"/>
      <c r="H19" s="9"/>
      <c r="I19" s="10"/>
      <c r="J19" s="10"/>
      <c r="K19" s="10"/>
      <c r="M19" s="10"/>
      <c r="N19" s="10"/>
      <c r="O19" s="10"/>
      <c r="Q19" s="10"/>
    </row>
    <row r="20" spans="1:17" ht="15">
      <c r="A20" s="8"/>
      <c r="B20" s="8"/>
      <c r="C20" s="4" t="s">
        <v>13</v>
      </c>
      <c r="D20" s="4"/>
      <c r="E20" s="9">
        <f>+I20</f>
        <v>348</v>
      </c>
      <c r="F20" s="9"/>
      <c r="G20" s="10">
        <f>K20</f>
        <v>20</v>
      </c>
      <c r="H20" s="9"/>
      <c r="I20" s="10">
        <v>348</v>
      </c>
      <c r="J20" s="10"/>
      <c r="K20" s="10">
        <v>20</v>
      </c>
      <c r="M20" s="10">
        <f>+O20-Q20</f>
        <v>14</v>
      </c>
      <c r="N20" s="10"/>
      <c r="O20" s="10">
        <v>14</v>
      </c>
      <c r="Q20" s="10">
        <v>0</v>
      </c>
    </row>
    <row r="21" spans="1:17" ht="15">
      <c r="A21" s="8"/>
      <c r="B21" s="8"/>
      <c r="C21" s="4"/>
      <c r="D21" s="4"/>
      <c r="E21" s="9"/>
      <c r="F21" s="9"/>
      <c r="G21" s="10"/>
      <c r="H21" s="9"/>
      <c r="I21" s="10"/>
      <c r="J21" s="10"/>
      <c r="K21" s="10"/>
      <c r="M21" s="10"/>
      <c r="N21" s="10"/>
      <c r="O21" s="10"/>
      <c r="Q21" s="10"/>
    </row>
    <row r="22" spans="1:17" ht="15">
      <c r="A22" s="8"/>
      <c r="B22" s="8"/>
      <c r="C22" s="4" t="s">
        <v>14</v>
      </c>
      <c r="D22" s="4"/>
      <c r="E22" s="9">
        <f>+I22</f>
        <v>504</v>
      </c>
      <c r="F22" s="9"/>
      <c r="G22" s="11">
        <f>K22</f>
        <v>-2862</v>
      </c>
      <c r="H22" s="9"/>
      <c r="I22" s="10">
        <v>504</v>
      </c>
      <c r="J22" s="11"/>
      <c r="K22" s="11">
        <v>-2862</v>
      </c>
      <c r="M22" s="10">
        <f>+O22-Q22</f>
        <v>-2638</v>
      </c>
      <c r="N22" s="10"/>
      <c r="O22" s="10">
        <v>-2638</v>
      </c>
      <c r="Q22" s="10">
        <v>0</v>
      </c>
    </row>
    <row r="23" spans="1:17" ht="15">
      <c r="A23" s="8"/>
      <c r="B23" s="8"/>
      <c r="C23" s="4"/>
      <c r="D23" s="4"/>
      <c r="E23" s="9"/>
      <c r="F23" s="9"/>
      <c r="G23" s="11"/>
      <c r="H23" s="9"/>
      <c r="I23" s="10"/>
      <c r="J23" s="11"/>
      <c r="K23" s="11"/>
      <c r="M23" s="10"/>
      <c r="N23" s="10"/>
      <c r="O23" s="10"/>
      <c r="Q23" s="10"/>
    </row>
    <row r="24" spans="1:17" ht="15">
      <c r="A24" s="8"/>
      <c r="B24" s="8"/>
      <c r="C24" s="4" t="s">
        <v>15</v>
      </c>
      <c r="D24" s="4"/>
      <c r="E24" s="9">
        <f>+I24</f>
        <v>-1456</v>
      </c>
      <c r="F24" s="9"/>
      <c r="G24" s="11">
        <f>K24</f>
        <v>-936</v>
      </c>
      <c r="H24" s="9"/>
      <c r="I24" s="10">
        <v>-1456</v>
      </c>
      <c r="J24" s="11"/>
      <c r="K24" s="11">
        <v>-936</v>
      </c>
      <c r="M24" s="10">
        <f>+O24-Q24</f>
        <v>-851</v>
      </c>
      <c r="N24" s="10"/>
      <c r="O24" s="10">
        <v>-851</v>
      </c>
      <c r="Q24" s="10">
        <v>0</v>
      </c>
    </row>
    <row r="25" spans="1:17" ht="14.25" customHeight="1">
      <c r="A25" s="8"/>
      <c r="B25" s="8"/>
      <c r="C25" s="4"/>
      <c r="D25" s="4"/>
      <c r="E25" s="12"/>
      <c r="F25" s="13"/>
      <c r="G25" s="14"/>
      <c r="H25" s="9"/>
      <c r="I25" s="15"/>
      <c r="J25" s="11"/>
      <c r="K25" s="14"/>
      <c r="M25" s="15"/>
      <c r="N25" s="10"/>
      <c r="O25" s="15"/>
      <c r="Q25" s="15"/>
    </row>
    <row r="26" spans="1:17" ht="1.5" customHeight="1" hidden="1">
      <c r="A26" s="8"/>
      <c r="B26" s="8"/>
      <c r="C26" s="4"/>
      <c r="D26" s="4"/>
      <c r="E26" s="9"/>
      <c r="F26" s="9"/>
      <c r="G26" s="11"/>
      <c r="H26" s="9"/>
      <c r="I26" s="10"/>
      <c r="J26" s="11"/>
      <c r="K26" s="11"/>
      <c r="M26" s="10"/>
      <c r="N26" s="10"/>
      <c r="O26" s="10"/>
      <c r="Q26" s="10"/>
    </row>
    <row r="27" spans="1:17" ht="15">
      <c r="A27" s="8"/>
      <c r="B27" s="8"/>
      <c r="C27" s="4" t="s">
        <v>16</v>
      </c>
      <c r="D27" s="4"/>
      <c r="E27" s="9">
        <f>+E22+E24</f>
        <v>-952</v>
      </c>
      <c r="F27" s="16"/>
      <c r="G27" s="11">
        <f>+G22+G24</f>
        <v>-3798</v>
      </c>
      <c r="H27" s="16"/>
      <c r="I27" s="10">
        <f>+I22+I24</f>
        <v>-952</v>
      </c>
      <c r="J27" s="11"/>
      <c r="K27" s="11">
        <f>+K22+K24</f>
        <v>-3798</v>
      </c>
      <c r="M27" s="10">
        <f>+M22+M24</f>
        <v>-3489</v>
      </c>
      <c r="N27" s="10"/>
      <c r="O27" s="10">
        <f>+O22+O24</f>
        <v>-3489</v>
      </c>
      <c r="Q27" s="10">
        <f>+Q22+Q24</f>
        <v>0</v>
      </c>
    </row>
    <row r="28" spans="1:17" ht="15">
      <c r="A28" s="8"/>
      <c r="B28" s="8"/>
      <c r="C28" s="4"/>
      <c r="D28" s="4"/>
      <c r="E28" s="9"/>
      <c r="F28" s="9"/>
      <c r="G28" s="11"/>
      <c r="H28" s="9"/>
      <c r="I28" s="10"/>
      <c r="J28" s="11"/>
      <c r="K28" s="11"/>
      <c r="M28" s="10"/>
      <c r="N28" s="10"/>
      <c r="O28" s="10"/>
      <c r="Q28" s="10"/>
    </row>
    <row r="29" spans="1:17" ht="15">
      <c r="A29" s="8"/>
      <c r="B29" s="8"/>
      <c r="C29" s="4" t="s">
        <v>17</v>
      </c>
      <c r="D29" s="4"/>
      <c r="E29" s="12">
        <f>+I29</f>
        <v>181</v>
      </c>
      <c r="F29" s="13"/>
      <c r="G29" s="14">
        <f>K29</f>
        <v>948</v>
      </c>
      <c r="H29" s="9"/>
      <c r="I29" s="15">
        <v>181</v>
      </c>
      <c r="J29" s="11"/>
      <c r="K29" s="14">
        <v>948</v>
      </c>
      <c r="M29" s="15">
        <f>+O29-Q29</f>
        <v>773</v>
      </c>
      <c r="N29" s="10"/>
      <c r="O29" s="15">
        <v>773</v>
      </c>
      <c r="Q29" s="15">
        <v>0</v>
      </c>
    </row>
    <row r="30" spans="1:17" ht="9.75" customHeight="1" hidden="1">
      <c r="A30" s="8"/>
      <c r="B30" s="8"/>
      <c r="C30" s="4"/>
      <c r="D30" s="4"/>
      <c r="E30" s="9"/>
      <c r="F30" s="9"/>
      <c r="G30" s="11"/>
      <c r="H30" s="9"/>
      <c r="I30" s="10"/>
      <c r="J30" s="11"/>
      <c r="K30" s="11"/>
      <c r="M30" s="10"/>
      <c r="N30" s="10"/>
      <c r="O30" s="10"/>
      <c r="Q30" s="10"/>
    </row>
    <row r="31" spans="1:17" ht="15.75" thickBot="1">
      <c r="A31" s="8"/>
      <c r="B31" s="8"/>
      <c r="C31" s="4" t="s">
        <v>18</v>
      </c>
      <c r="D31" s="4"/>
      <c r="E31" s="78">
        <f>+E27+E29</f>
        <v>-771</v>
      </c>
      <c r="F31" s="17"/>
      <c r="G31" s="18">
        <f>+G27+G29</f>
        <v>-2850</v>
      </c>
      <c r="H31" s="16"/>
      <c r="I31" s="19">
        <f>+I27+I29</f>
        <v>-771</v>
      </c>
      <c r="J31" s="11"/>
      <c r="K31" s="18">
        <f>+K27+K29</f>
        <v>-2850</v>
      </c>
      <c r="M31" s="10">
        <f>+M27+M29</f>
        <v>-2716</v>
      </c>
      <c r="N31" s="10"/>
      <c r="O31" s="10">
        <f>+O27+O29</f>
        <v>-2716</v>
      </c>
      <c r="Q31" s="10">
        <f>+Q27+Q29</f>
        <v>0</v>
      </c>
    </row>
    <row r="32" spans="1:17" ht="15.75" thickTop="1">
      <c r="A32" s="8"/>
      <c r="B32" s="8"/>
      <c r="C32" s="4"/>
      <c r="D32" s="4"/>
      <c r="E32" s="9"/>
      <c r="F32" s="9"/>
      <c r="G32" s="11"/>
      <c r="H32" s="9"/>
      <c r="I32" s="10"/>
      <c r="J32" s="11"/>
      <c r="K32" s="11"/>
      <c r="M32" s="10"/>
      <c r="N32" s="10"/>
      <c r="O32" s="10"/>
      <c r="Q32" s="10"/>
    </row>
    <row r="33" spans="1:17" ht="15">
      <c r="A33" s="8"/>
      <c r="B33" s="8"/>
      <c r="C33" s="4" t="s">
        <v>19</v>
      </c>
      <c r="D33" s="4"/>
      <c r="E33" s="9"/>
      <c r="F33" s="9"/>
      <c r="G33" s="11"/>
      <c r="H33" s="9"/>
      <c r="I33" s="10"/>
      <c r="J33" s="11"/>
      <c r="K33" s="11"/>
      <c r="M33" s="10"/>
      <c r="N33" s="10"/>
      <c r="O33" s="10"/>
      <c r="Q33" s="10"/>
    </row>
    <row r="34" spans="1:17" ht="15">
      <c r="A34" s="8"/>
      <c r="B34" s="8"/>
      <c r="C34" s="4" t="s">
        <v>20</v>
      </c>
      <c r="D34" s="4"/>
      <c r="E34" s="9">
        <f>+E37-E35</f>
        <v>35</v>
      </c>
      <c r="F34" s="9"/>
      <c r="G34" s="11">
        <f>+G37-G35</f>
        <v>-2278</v>
      </c>
      <c r="H34" s="9"/>
      <c r="I34" s="9">
        <f>+I37-I35</f>
        <v>35</v>
      </c>
      <c r="J34" s="11"/>
      <c r="K34" s="11">
        <f>+K37-K35</f>
        <v>-2278</v>
      </c>
      <c r="M34" s="10"/>
      <c r="N34" s="10"/>
      <c r="O34" s="10"/>
      <c r="Q34" s="10"/>
    </row>
    <row r="35" spans="1:17" ht="15">
      <c r="A35" s="8"/>
      <c r="B35" s="8"/>
      <c r="C35" s="4" t="s">
        <v>21</v>
      </c>
      <c r="D35" s="4"/>
      <c r="E35" s="9">
        <f>+I35</f>
        <v>-806</v>
      </c>
      <c r="F35" s="9"/>
      <c r="G35" s="11">
        <f>+K35</f>
        <v>-572</v>
      </c>
      <c r="H35" s="9"/>
      <c r="I35" s="9">
        <v>-806</v>
      </c>
      <c r="J35" s="11"/>
      <c r="K35" s="11">
        <v>-572</v>
      </c>
      <c r="M35" s="10"/>
      <c r="N35" s="10"/>
      <c r="O35" s="10"/>
      <c r="Q35" s="10"/>
    </row>
    <row r="36" spans="1:17" ht="15">
      <c r="A36" s="8"/>
      <c r="B36" s="8"/>
      <c r="C36" s="4"/>
      <c r="D36" s="4"/>
      <c r="E36" s="9"/>
      <c r="F36" s="9"/>
      <c r="G36" s="11"/>
      <c r="H36" s="9"/>
      <c r="I36" s="10"/>
      <c r="J36" s="11"/>
      <c r="K36" s="11"/>
      <c r="M36" s="10"/>
      <c r="N36" s="10"/>
      <c r="O36" s="10"/>
      <c r="Q36" s="10"/>
    </row>
    <row r="37" spans="1:17" ht="15.75" thickBot="1">
      <c r="A37" s="8"/>
      <c r="B37" s="8"/>
      <c r="C37" s="4" t="s">
        <v>18</v>
      </c>
      <c r="D37" s="4"/>
      <c r="E37" s="20">
        <f>+E31</f>
        <v>-771</v>
      </c>
      <c r="F37" s="13"/>
      <c r="G37" s="21">
        <f>+G31</f>
        <v>-2850</v>
      </c>
      <c r="H37" s="9"/>
      <c r="I37" s="20">
        <f>+I31</f>
        <v>-771</v>
      </c>
      <c r="J37" s="11"/>
      <c r="K37" s="21">
        <f>+K31</f>
        <v>-2850</v>
      </c>
      <c r="M37" s="10"/>
      <c r="N37" s="10"/>
      <c r="O37" s="10"/>
      <c r="Q37" s="10"/>
    </row>
    <row r="38" spans="1:17" ht="15.75" thickTop="1">
      <c r="A38" s="8"/>
      <c r="B38" s="8"/>
      <c r="C38" s="4"/>
      <c r="D38" s="4"/>
      <c r="E38" s="4"/>
      <c r="F38" s="4"/>
      <c r="G38" s="11"/>
      <c r="H38" s="4"/>
      <c r="I38" s="8"/>
      <c r="J38" s="11"/>
      <c r="K38" s="11"/>
      <c r="M38" s="10"/>
      <c r="N38" s="10"/>
      <c r="O38" s="10"/>
      <c r="Q38" s="10"/>
    </row>
    <row r="39" spans="3:17" ht="15.75" thickBot="1">
      <c r="C39" s="4" t="s">
        <v>22</v>
      </c>
      <c r="D39" s="4"/>
      <c r="E39" s="22">
        <f>E34/60911*100</f>
        <v>0.057460885554333374</v>
      </c>
      <c r="F39" s="23"/>
      <c r="G39" s="22">
        <f>G34/60911*100</f>
        <v>-3.7398827797934695</v>
      </c>
      <c r="H39" s="24"/>
      <c r="I39" s="22">
        <f>I34/60911*100</f>
        <v>0.057460885554333374</v>
      </c>
      <c r="J39" s="11"/>
      <c r="K39" s="22">
        <f>K34/60911*100</f>
        <v>-3.7398827797934695</v>
      </c>
      <c r="L39" s="1"/>
      <c r="M39" s="22" t="e">
        <f>#REF!/60911*100</f>
        <v>#REF!</v>
      </c>
      <c r="N39" s="11"/>
      <c r="O39" s="22" t="e">
        <f>#REF!/60911*100</f>
        <v>#REF!</v>
      </c>
      <c r="Q39" s="22" t="e">
        <f>#REF!/60911*100</f>
        <v>#REF!</v>
      </c>
    </row>
    <row r="40" spans="3:17" ht="16.5" thickBot="1" thickTop="1">
      <c r="C40" s="4" t="s">
        <v>23</v>
      </c>
      <c r="D40" s="4"/>
      <c r="E40" s="22">
        <f>+E39</f>
        <v>0.057460885554333374</v>
      </c>
      <c r="F40" s="23"/>
      <c r="G40" s="22">
        <f>+G39</f>
        <v>-3.7398827797934695</v>
      </c>
      <c r="H40" s="24"/>
      <c r="I40" s="22">
        <f>+I39</f>
        <v>0.057460885554333374</v>
      </c>
      <c r="J40" s="11"/>
      <c r="K40" s="22">
        <f>+K39</f>
        <v>-3.7398827797934695</v>
      </c>
      <c r="L40" s="25"/>
      <c r="M40" s="22" t="e">
        <f>+M39</f>
        <v>#REF!</v>
      </c>
      <c r="N40" s="11"/>
      <c r="O40" s="22" t="e">
        <f>+O39</f>
        <v>#REF!</v>
      </c>
      <c r="Q40" s="22" t="e">
        <f>+Q39</f>
        <v>#REF!</v>
      </c>
    </row>
    <row r="41" spans="3:15" ht="15.75" thickTop="1">
      <c r="C41" s="4"/>
      <c r="D41" s="4"/>
      <c r="E41" s="4"/>
      <c r="F41" s="4"/>
      <c r="G41" s="26"/>
      <c r="H41" s="4"/>
      <c r="J41" s="11"/>
      <c r="K41" s="26"/>
      <c r="L41" s="27"/>
      <c r="M41" s="28"/>
      <c r="N41" s="10"/>
      <c r="O41" s="28"/>
    </row>
    <row r="42" spans="3:11" ht="12.75">
      <c r="C42" s="29" t="s">
        <v>24</v>
      </c>
      <c r="D42" s="29"/>
      <c r="E42" s="29"/>
      <c r="F42" s="29"/>
      <c r="G42" s="29"/>
      <c r="H42" s="29"/>
      <c r="J42" s="30"/>
      <c r="K42" s="30"/>
    </row>
    <row r="43" spans="3:11" ht="12.75">
      <c r="C43" s="29" t="s">
        <v>25</v>
      </c>
      <c r="D43" s="29"/>
      <c r="E43" s="29"/>
      <c r="F43" s="29"/>
      <c r="G43" s="29"/>
      <c r="H43" s="29"/>
      <c r="J43" s="31"/>
      <c r="K43" s="31"/>
    </row>
    <row r="44" spans="1:12" s="33" customFormat="1" ht="1.5" customHeight="1" hidden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79" t="s">
        <v>134</v>
      </c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51" ht="18.75" customHeight="1"/>
  </sheetData>
  <mergeCells count="3">
    <mergeCell ref="A5:O5"/>
    <mergeCell ref="A7:O7"/>
    <mergeCell ref="A8:O8"/>
  </mergeCells>
  <printOptions/>
  <pageMargins left="0.33" right="0.25" top="1" bottom="0.75" header="0.5" footer="0.5"/>
  <pageSetup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5:N72"/>
  <sheetViews>
    <sheetView showGridLines="0" zoomScale="75" zoomScaleNormal="75" workbookViewId="0" topLeftCell="A13">
      <selection activeCell="I68" sqref="I68"/>
    </sheetView>
  </sheetViews>
  <sheetFormatPr defaultColWidth="9.140625" defaultRowHeight="12.75"/>
  <cols>
    <col min="1" max="1" width="9.140625" style="2" customWidth="1"/>
    <col min="2" max="2" width="3.7109375" style="2" customWidth="1"/>
    <col min="3" max="3" width="23.00390625" style="2" customWidth="1"/>
    <col min="4" max="4" width="9.140625" style="2" hidden="1" customWidth="1"/>
    <col min="5" max="5" width="10.140625" style="2" customWidth="1"/>
    <col min="6" max="6" width="23.28125" style="2" customWidth="1"/>
    <col min="7" max="7" width="11.7109375" style="2" customWidth="1"/>
    <col min="8" max="8" width="5.140625" style="2" customWidth="1"/>
    <col min="9" max="9" width="11.57421875" style="2" customWidth="1"/>
    <col min="10" max="10" width="5.140625" style="2" hidden="1" customWidth="1"/>
    <col min="11" max="11" width="12.421875" style="2" hidden="1" customWidth="1"/>
    <col min="12" max="16384" width="9.140625" style="2" customWidth="1"/>
  </cols>
  <sheetData>
    <row r="2" ht="12.75"/>
    <row r="3" ht="12.75"/>
    <row r="4" ht="15.75" customHeight="1"/>
    <row r="5" spans="2:11" ht="15.75" customHeight="1">
      <c r="B5" s="70" t="s">
        <v>26</v>
      </c>
      <c r="C5" s="70"/>
      <c r="D5" s="70"/>
      <c r="E5" s="70"/>
      <c r="F5" s="70"/>
      <c r="G5" s="70"/>
      <c r="H5" s="70"/>
      <c r="I5" s="70"/>
      <c r="J5" s="70"/>
      <c r="K5" s="70"/>
    </row>
    <row r="7" spans="2:11" ht="14.25">
      <c r="B7" s="71" t="s">
        <v>93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ht="14.25">
      <c r="B8" s="71" t="s">
        <v>94</v>
      </c>
      <c r="C8" s="71"/>
      <c r="D8" s="71"/>
      <c r="E8" s="71"/>
      <c r="F8" s="71"/>
      <c r="G8" s="71"/>
      <c r="H8" s="71"/>
      <c r="I8" s="71"/>
      <c r="J8" s="71"/>
      <c r="K8" s="71"/>
    </row>
    <row r="11" spans="7:11" ht="14.25">
      <c r="G11" s="5" t="s">
        <v>95</v>
      </c>
      <c r="I11" s="5" t="s">
        <v>4</v>
      </c>
      <c r="K11" s="5" t="s">
        <v>4</v>
      </c>
    </row>
    <row r="12" spans="7:11" ht="14.25">
      <c r="G12" s="5" t="s">
        <v>96</v>
      </c>
      <c r="I12" s="5" t="s">
        <v>96</v>
      </c>
      <c r="K12" s="5" t="s">
        <v>96</v>
      </c>
    </row>
    <row r="13" spans="7:11" ht="14.25">
      <c r="G13" s="62" t="s">
        <v>97</v>
      </c>
      <c r="I13" s="62" t="s">
        <v>98</v>
      </c>
      <c r="K13" s="62" t="s">
        <v>99</v>
      </c>
    </row>
    <row r="14" spans="7:11" ht="15">
      <c r="G14" s="7" t="s">
        <v>10</v>
      </c>
      <c r="I14" s="7" t="s">
        <v>10</v>
      </c>
      <c r="K14" s="7" t="s">
        <v>10</v>
      </c>
    </row>
    <row r="15" spans="9:11" ht="15">
      <c r="I15" s="8"/>
      <c r="K15" s="8"/>
    </row>
    <row r="16" spans="2:14" ht="15">
      <c r="B16" s="8" t="s">
        <v>100</v>
      </c>
      <c r="C16" s="8"/>
      <c r="D16" s="8"/>
      <c r="G16" s="53">
        <v>-952</v>
      </c>
      <c r="I16" s="10">
        <v>-3798</v>
      </c>
      <c r="K16" s="10">
        <v>-3490</v>
      </c>
      <c r="M16" s="63"/>
      <c r="N16" s="27"/>
    </row>
    <row r="17" spans="2:14" ht="15">
      <c r="B17" s="64" t="s">
        <v>101</v>
      </c>
      <c r="C17" s="64"/>
      <c r="D17" s="64"/>
      <c r="G17" s="53"/>
      <c r="I17" s="10"/>
      <c r="K17" s="10"/>
      <c r="M17" s="63"/>
      <c r="N17" s="57"/>
    </row>
    <row r="18" spans="2:14" ht="15">
      <c r="B18" s="8" t="s">
        <v>102</v>
      </c>
      <c r="C18" s="8"/>
      <c r="D18" s="8"/>
      <c r="G18" s="53">
        <v>2599</v>
      </c>
      <c r="I18" s="10">
        <v>849</v>
      </c>
      <c r="K18" s="10">
        <v>1664</v>
      </c>
      <c r="M18" s="63"/>
      <c r="N18" s="27"/>
    </row>
    <row r="19" spans="2:14" ht="15">
      <c r="B19" s="8" t="s">
        <v>103</v>
      </c>
      <c r="C19" s="8"/>
      <c r="D19" s="8"/>
      <c r="G19" s="65">
        <f>-65+1457-51+80-69</f>
        <v>1352</v>
      </c>
      <c r="I19" s="14">
        <v>2362</v>
      </c>
      <c r="K19" s="14">
        <v>839</v>
      </c>
      <c r="M19" s="63"/>
      <c r="N19" s="27"/>
    </row>
    <row r="20" spans="2:14" ht="9.75" customHeight="1">
      <c r="B20" s="8"/>
      <c r="C20" s="8"/>
      <c r="D20" s="8"/>
      <c r="G20" s="53"/>
      <c r="I20" s="10"/>
      <c r="K20" s="10"/>
      <c r="M20" s="63"/>
      <c r="N20" s="27"/>
    </row>
    <row r="21" spans="2:13" ht="15">
      <c r="B21" s="8" t="s">
        <v>104</v>
      </c>
      <c r="C21" s="8"/>
      <c r="D21" s="8"/>
      <c r="G21" s="10">
        <f>+G16+G18+G19</f>
        <v>2999</v>
      </c>
      <c r="I21" s="10">
        <f>+I16+I18+I19</f>
        <v>-587</v>
      </c>
      <c r="K21" s="10">
        <f>+K16+K18+K19</f>
        <v>-987</v>
      </c>
      <c r="M21" s="10"/>
    </row>
    <row r="22" spans="2:11" ht="6" customHeight="1">
      <c r="B22" s="8"/>
      <c r="C22" s="8"/>
      <c r="D22" s="8"/>
      <c r="G22" s="53"/>
      <c r="I22" s="10"/>
      <c r="K22" s="10"/>
    </row>
    <row r="23" spans="2:11" ht="15">
      <c r="B23" s="66" t="s">
        <v>105</v>
      </c>
      <c r="C23" s="8"/>
      <c r="D23" s="8"/>
      <c r="G23" s="53"/>
      <c r="I23" s="10"/>
      <c r="K23" s="10"/>
    </row>
    <row r="24" spans="2:11" ht="15">
      <c r="B24" s="8" t="s">
        <v>106</v>
      </c>
      <c r="C24" s="8"/>
      <c r="D24" s="8"/>
      <c r="G24" s="53">
        <f>7094-5570</f>
        <v>1524</v>
      </c>
      <c r="I24" s="11">
        <v>-1248</v>
      </c>
      <c r="K24" s="11">
        <v>-15104</v>
      </c>
    </row>
    <row r="25" spans="2:11" ht="15">
      <c r="B25" s="8" t="s">
        <v>107</v>
      </c>
      <c r="C25" s="8"/>
      <c r="D25" s="8"/>
      <c r="G25" s="65">
        <v>-1746</v>
      </c>
      <c r="I25" s="14">
        <v>3645</v>
      </c>
      <c r="K25" s="14">
        <v>3963</v>
      </c>
    </row>
    <row r="26" spans="2:11" ht="15">
      <c r="B26" s="8"/>
      <c r="C26" s="8"/>
      <c r="D26" s="8"/>
      <c r="G26" s="11">
        <f>SUM(G24:G25)</f>
        <v>-222</v>
      </c>
      <c r="I26" s="11">
        <f>SUM(I24:I25)</f>
        <v>2397</v>
      </c>
      <c r="K26" s="11">
        <f>SUM(K24:K25)</f>
        <v>-11141</v>
      </c>
    </row>
    <row r="27" spans="2:11" ht="5.25" customHeight="1">
      <c r="B27" s="8"/>
      <c r="C27" s="8"/>
      <c r="D27" s="8"/>
      <c r="G27" s="53"/>
      <c r="I27" s="11"/>
      <c r="K27" s="11"/>
    </row>
    <row r="28" spans="2:11" ht="15">
      <c r="B28" s="8" t="s">
        <v>108</v>
      </c>
      <c r="C28" s="8"/>
      <c r="D28" s="8"/>
      <c r="G28" s="11">
        <f>+G26+G21</f>
        <v>2777</v>
      </c>
      <c r="I28" s="11">
        <f>+I26+I21</f>
        <v>1810</v>
      </c>
      <c r="K28" s="11">
        <f>+K26+K21</f>
        <v>-12128</v>
      </c>
    </row>
    <row r="29" spans="2:11" ht="9" customHeight="1">
      <c r="B29" s="8"/>
      <c r="C29" s="8"/>
      <c r="D29" s="8"/>
      <c r="G29" s="53"/>
      <c r="I29" s="11"/>
      <c r="K29" s="11"/>
    </row>
    <row r="30" spans="2:11" ht="15">
      <c r="B30" s="8" t="s">
        <v>109</v>
      </c>
      <c r="C30" s="8"/>
      <c r="D30" s="8"/>
      <c r="G30" s="53">
        <v>-765</v>
      </c>
      <c r="I30" s="11">
        <v>-467</v>
      </c>
      <c r="K30" s="11">
        <v>-277</v>
      </c>
    </row>
    <row r="31" spans="2:11" ht="15">
      <c r="B31" s="8" t="s">
        <v>110</v>
      </c>
      <c r="C31" s="8"/>
      <c r="D31" s="8"/>
      <c r="G31" s="53">
        <v>-1457</v>
      </c>
      <c r="I31" s="11">
        <v>-936</v>
      </c>
      <c r="K31" s="11">
        <v>-851</v>
      </c>
    </row>
    <row r="32" spans="2:11" ht="1.5" customHeight="1" hidden="1">
      <c r="B32" s="8"/>
      <c r="C32" s="8"/>
      <c r="D32" s="8"/>
      <c r="G32" s="53"/>
      <c r="I32" s="10"/>
      <c r="K32" s="10"/>
    </row>
    <row r="33" spans="2:11" ht="1.5" customHeight="1">
      <c r="B33" s="8"/>
      <c r="C33" s="8"/>
      <c r="D33" s="8"/>
      <c r="G33" s="53"/>
      <c r="I33" s="10"/>
      <c r="K33" s="10"/>
    </row>
    <row r="34" spans="2:11" ht="15">
      <c r="B34" s="67" t="s">
        <v>111</v>
      </c>
      <c r="C34" s="8"/>
      <c r="D34" s="8"/>
      <c r="G34" s="56">
        <f>+G31+G30+G26+G21</f>
        <v>555</v>
      </c>
      <c r="I34" s="56">
        <f>+I31+I30+I26+I21</f>
        <v>407</v>
      </c>
      <c r="K34" s="56">
        <f>+K31+K30+K26+K21</f>
        <v>-13256</v>
      </c>
    </row>
    <row r="35" spans="2:11" ht="9.75" customHeight="1">
      <c r="B35" s="8"/>
      <c r="C35" s="8"/>
      <c r="D35" s="8"/>
      <c r="G35" s="53"/>
      <c r="I35" s="10"/>
      <c r="K35" s="10"/>
    </row>
    <row r="36" spans="2:11" ht="12.75" customHeight="1">
      <c r="B36" s="66" t="s">
        <v>112</v>
      </c>
      <c r="C36" s="8"/>
      <c r="D36" s="8"/>
      <c r="G36" s="53"/>
      <c r="I36" s="10"/>
      <c r="K36" s="10"/>
    </row>
    <row r="37" spans="2:11" ht="9.75" customHeight="1" hidden="1">
      <c r="B37" s="8"/>
      <c r="C37" s="8"/>
      <c r="D37" s="8"/>
      <c r="G37" s="53"/>
      <c r="I37" s="10"/>
      <c r="K37" s="10"/>
    </row>
    <row r="38" spans="2:11" ht="15">
      <c r="B38" s="8"/>
      <c r="C38" s="68" t="s">
        <v>113</v>
      </c>
      <c r="D38" s="8"/>
      <c r="G38" s="53">
        <v>489</v>
      </c>
      <c r="I38" s="11">
        <v>1</v>
      </c>
      <c r="K38" s="11">
        <v>6</v>
      </c>
    </row>
    <row r="39" spans="2:11" ht="15" hidden="1">
      <c r="B39" s="8"/>
      <c r="C39" s="68" t="s">
        <v>114</v>
      </c>
      <c r="D39" s="8"/>
      <c r="G39" s="53"/>
      <c r="I39" s="11">
        <v>0</v>
      </c>
      <c r="K39" s="11">
        <v>0</v>
      </c>
    </row>
    <row r="40" spans="2:11" ht="15">
      <c r="B40" s="8"/>
      <c r="C40" s="68" t="s">
        <v>115</v>
      </c>
      <c r="D40" s="8"/>
      <c r="G40" s="53">
        <v>-600</v>
      </c>
      <c r="I40" s="11">
        <v>-5880</v>
      </c>
      <c r="K40" s="11">
        <v>0</v>
      </c>
    </row>
    <row r="41" spans="2:11" ht="15">
      <c r="B41" s="8"/>
      <c r="C41" s="68" t="s">
        <v>116</v>
      </c>
      <c r="D41" s="8"/>
      <c r="G41" s="11">
        <f>-8576-106</f>
        <v>-8682</v>
      </c>
      <c r="I41" s="11">
        <v>0</v>
      </c>
      <c r="K41" s="11">
        <v>-1565</v>
      </c>
    </row>
    <row r="42" spans="2:11" ht="15">
      <c r="B42" s="8"/>
      <c r="C42" s="68" t="s">
        <v>117</v>
      </c>
      <c r="D42" s="8"/>
      <c r="G42" s="53">
        <v>0</v>
      </c>
      <c r="I42" s="11">
        <v>-803</v>
      </c>
      <c r="K42" s="11"/>
    </row>
    <row r="43" spans="2:11" ht="15">
      <c r="B43" s="8"/>
      <c r="C43" s="68" t="s">
        <v>118</v>
      </c>
      <c r="D43" s="8"/>
      <c r="G43" s="53">
        <v>0</v>
      </c>
      <c r="I43" s="11">
        <v>-65</v>
      </c>
      <c r="K43" s="11">
        <v>0</v>
      </c>
    </row>
    <row r="44" spans="2:11" ht="15">
      <c r="B44" s="8"/>
      <c r="C44" s="68" t="s">
        <v>119</v>
      </c>
      <c r="D44" s="8"/>
      <c r="G44" s="53">
        <v>51</v>
      </c>
      <c r="I44" s="11">
        <v>20</v>
      </c>
      <c r="K44" s="11">
        <v>14</v>
      </c>
    </row>
    <row r="45" spans="2:11" ht="15">
      <c r="B45" s="8"/>
      <c r="C45" s="68" t="s">
        <v>120</v>
      </c>
      <c r="D45" s="8"/>
      <c r="G45" s="53">
        <v>0</v>
      </c>
      <c r="I45" s="11"/>
      <c r="K45" s="11">
        <v>0</v>
      </c>
    </row>
    <row r="46" spans="2:11" ht="17.25" customHeight="1">
      <c r="B46" s="8"/>
      <c r="C46" s="8"/>
      <c r="D46" s="8"/>
      <c r="G46" s="56">
        <f>SUM(G38:G45)</f>
        <v>-8742</v>
      </c>
      <c r="I46" s="56">
        <f>SUM(I38:I45)</f>
        <v>-6727</v>
      </c>
      <c r="K46" s="56">
        <f>SUM(K38:K45)</f>
        <v>-1545</v>
      </c>
    </row>
    <row r="47" spans="2:11" ht="9.75" customHeight="1" hidden="1">
      <c r="B47" s="8"/>
      <c r="C47" s="8"/>
      <c r="D47" s="8"/>
      <c r="G47" s="53"/>
      <c r="I47" s="10"/>
      <c r="K47" s="10"/>
    </row>
    <row r="48" spans="2:11" ht="17.25" customHeight="1">
      <c r="B48" s="66" t="s">
        <v>121</v>
      </c>
      <c r="C48" s="8"/>
      <c r="D48" s="8"/>
      <c r="G48" s="53"/>
      <c r="I48" s="10"/>
      <c r="K48" s="10"/>
    </row>
    <row r="49" spans="2:11" ht="15" hidden="1">
      <c r="B49" s="8"/>
      <c r="C49" s="68" t="s">
        <v>122</v>
      </c>
      <c r="D49" s="8"/>
      <c r="G49" s="53"/>
      <c r="I49" s="10">
        <v>0</v>
      </c>
      <c r="K49" s="10">
        <v>0</v>
      </c>
    </row>
    <row r="50" spans="2:11" ht="15" hidden="1">
      <c r="B50" s="8"/>
      <c r="C50" s="68" t="s">
        <v>123</v>
      </c>
      <c r="D50" s="8"/>
      <c r="G50" s="53"/>
      <c r="I50" s="10">
        <v>0</v>
      </c>
      <c r="K50" s="10">
        <v>0</v>
      </c>
    </row>
    <row r="51" spans="2:11" ht="15">
      <c r="B51" s="8"/>
      <c r="C51" s="68" t="s">
        <v>124</v>
      </c>
      <c r="D51" s="8"/>
      <c r="G51" s="53">
        <f>690-559+916-710</f>
        <v>337</v>
      </c>
      <c r="I51" s="10">
        <v>1468</v>
      </c>
      <c r="K51" s="10">
        <v>11430</v>
      </c>
    </row>
    <row r="52" spans="2:11" ht="15">
      <c r="B52" s="8"/>
      <c r="C52" s="68" t="s">
        <v>125</v>
      </c>
      <c r="D52" s="8"/>
      <c r="G52" s="53">
        <v>1</v>
      </c>
      <c r="I52" s="10">
        <v>-1464</v>
      </c>
      <c r="K52" s="10"/>
    </row>
    <row r="53" spans="2:11" ht="15.75" thickBot="1">
      <c r="B53" s="8"/>
      <c r="C53" s="8"/>
      <c r="D53" s="8"/>
      <c r="G53" s="69">
        <f>+G52+G51</f>
        <v>338</v>
      </c>
      <c r="I53" s="69">
        <f>+I52+I51</f>
        <v>4</v>
      </c>
      <c r="K53" s="69">
        <f>SUM(K49:K51)</f>
        <v>11430</v>
      </c>
    </row>
    <row r="54" spans="2:11" s="33" customFormat="1" ht="12" customHeight="1" thickTop="1">
      <c r="B54" s="8"/>
      <c r="C54" s="8"/>
      <c r="D54" s="8"/>
      <c r="G54" s="53"/>
      <c r="I54" s="10"/>
      <c r="K54" s="10"/>
    </row>
    <row r="55" spans="2:11" s="33" customFormat="1" ht="1.5" customHeight="1" hidden="1">
      <c r="B55" s="8"/>
      <c r="C55" s="8"/>
      <c r="D55" s="8"/>
      <c r="G55" s="53"/>
      <c r="I55" s="10"/>
      <c r="K55" s="10"/>
    </row>
    <row r="56" spans="2:11" ht="15">
      <c r="B56" s="8" t="s">
        <v>126</v>
      </c>
      <c r="C56" s="8"/>
      <c r="D56" s="8"/>
      <c r="G56" s="10">
        <f>+G34+G46+G53</f>
        <v>-7849</v>
      </c>
      <c r="I56" s="10">
        <f>+I34+I46+I53</f>
        <v>-6316</v>
      </c>
      <c r="K56" s="10">
        <f>+K34+K46+K53</f>
        <v>-3371</v>
      </c>
    </row>
    <row r="57" spans="2:11" ht="6" customHeight="1">
      <c r="B57" s="8"/>
      <c r="C57" s="8"/>
      <c r="D57" s="8"/>
      <c r="G57" s="53"/>
      <c r="I57" s="10"/>
      <c r="K57" s="10"/>
    </row>
    <row r="58" spans="2:11" ht="15">
      <c r="B58" s="8" t="s">
        <v>127</v>
      </c>
      <c r="C58" s="8"/>
      <c r="D58" s="8"/>
      <c r="E58" s="8"/>
      <c r="G58" s="53">
        <f>-17306+106</f>
        <v>-17200</v>
      </c>
      <c r="I58" s="10">
        <v>-13498</v>
      </c>
      <c r="K58" s="10">
        <v>-12837</v>
      </c>
    </row>
    <row r="59" spans="2:11" ht="18.75" customHeight="1" thickBot="1">
      <c r="B59" s="8" t="s">
        <v>128</v>
      </c>
      <c r="C59" s="8"/>
      <c r="D59" s="8"/>
      <c r="G59" s="69">
        <f>+G58+G56</f>
        <v>-25049</v>
      </c>
      <c r="I59" s="69">
        <f>+I58+I56</f>
        <v>-19814</v>
      </c>
      <c r="K59" s="69">
        <f>+K58+K56</f>
        <v>-16208</v>
      </c>
    </row>
    <row r="60" spans="2:11" ht="15.75" thickTop="1">
      <c r="B60" s="8"/>
      <c r="C60" s="8"/>
      <c r="D60" s="8"/>
      <c r="G60" s="53"/>
      <c r="I60" s="10"/>
      <c r="K60" s="10"/>
    </row>
    <row r="61" spans="2:11" ht="15">
      <c r="B61" s="8" t="s">
        <v>129</v>
      </c>
      <c r="C61" s="8"/>
      <c r="D61" s="8"/>
      <c r="G61" s="53"/>
      <c r="I61" s="10"/>
      <c r="K61" s="10"/>
    </row>
    <row r="62" spans="2:11" ht="15">
      <c r="B62" s="8" t="s">
        <v>130</v>
      </c>
      <c r="C62" s="8"/>
      <c r="D62" s="8"/>
      <c r="G62" s="53">
        <v>2247</v>
      </c>
      <c r="I62" s="10">
        <v>2520</v>
      </c>
      <c r="K62" s="10">
        <v>302</v>
      </c>
    </row>
    <row r="63" spans="2:11" ht="15">
      <c r="B63" s="8" t="s">
        <v>131</v>
      </c>
      <c r="C63" s="8"/>
      <c r="D63" s="8"/>
      <c r="G63" s="53">
        <v>-27296</v>
      </c>
      <c r="I63" s="10">
        <v>-22334</v>
      </c>
      <c r="K63" s="10">
        <v>-16510</v>
      </c>
    </row>
    <row r="64" spans="2:11" ht="19.5" customHeight="1" thickBot="1">
      <c r="B64" s="8"/>
      <c r="C64" s="8"/>
      <c r="D64" s="8"/>
      <c r="G64" s="69">
        <f>+G63+G62</f>
        <v>-25049</v>
      </c>
      <c r="I64" s="69">
        <f>+I63+I62</f>
        <v>-19814</v>
      </c>
      <c r="K64" s="69">
        <f>+K63+K62</f>
        <v>-16208</v>
      </c>
    </row>
    <row r="65" spans="2:7" ht="15.75" thickTop="1">
      <c r="B65" s="8"/>
      <c r="C65" s="8"/>
      <c r="D65" s="8"/>
      <c r="G65" s="58"/>
    </row>
    <row r="66" spans="2:9" ht="12.75">
      <c r="B66" s="29" t="s">
        <v>132</v>
      </c>
      <c r="E66" s="31"/>
      <c r="F66" s="31"/>
      <c r="G66" s="31"/>
      <c r="H66" s="31"/>
      <c r="I66" s="31"/>
    </row>
    <row r="67" spans="2:9" ht="12.75">
      <c r="B67" s="29" t="s">
        <v>25</v>
      </c>
      <c r="E67" s="31"/>
      <c r="F67" s="31"/>
      <c r="G67" s="31"/>
      <c r="H67" s="31"/>
      <c r="I67" s="31"/>
    </row>
    <row r="68" spans="2:9" ht="15">
      <c r="B68" s="8"/>
      <c r="C68" s="8"/>
      <c r="D68" s="8"/>
      <c r="I68" s="77" t="s">
        <v>135</v>
      </c>
    </row>
    <row r="69" spans="2:4" ht="15">
      <c r="B69" s="8"/>
      <c r="C69" s="8"/>
      <c r="D69" s="8"/>
    </row>
    <row r="70" spans="2:4" ht="15">
      <c r="B70" s="8"/>
      <c r="C70" s="8"/>
      <c r="D70" s="8"/>
    </row>
    <row r="71" spans="2:4" ht="15">
      <c r="B71" s="8"/>
      <c r="C71" s="8"/>
      <c r="D71" s="8"/>
    </row>
    <row r="72" spans="2:4" ht="15">
      <c r="B72" s="8"/>
      <c r="C72" s="8"/>
      <c r="D72" s="8"/>
    </row>
  </sheetData>
  <mergeCells count="3">
    <mergeCell ref="B5:K5"/>
    <mergeCell ref="B7:K7"/>
    <mergeCell ref="B8:K8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P75"/>
  <sheetViews>
    <sheetView showGridLines="0" tabSelected="1" zoomScale="80" zoomScaleNormal="80" workbookViewId="0" topLeftCell="A31">
      <selection activeCell="P58" sqref="P58"/>
    </sheetView>
  </sheetViews>
  <sheetFormatPr defaultColWidth="9.140625" defaultRowHeight="12.75"/>
  <cols>
    <col min="1" max="1" width="9.140625" style="2" customWidth="1"/>
    <col min="2" max="2" width="22.8515625" style="2" customWidth="1"/>
    <col min="3" max="3" width="1.28515625" style="2" hidden="1" customWidth="1"/>
    <col min="4" max="4" width="12.8515625" style="2" customWidth="1"/>
    <col min="5" max="5" width="1.421875" style="2" customWidth="1"/>
    <col min="6" max="6" width="14.57421875" style="2" customWidth="1"/>
    <col min="7" max="7" width="1.421875" style="2" customWidth="1"/>
    <col min="8" max="8" width="14.28125" style="2" customWidth="1"/>
    <col min="9" max="9" width="1.7109375" style="2" customWidth="1"/>
    <col min="10" max="10" width="12.7109375" style="2" customWidth="1"/>
    <col min="11" max="11" width="1.1484375" style="2" customWidth="1"/>
    <col min="12" max="12" width="13.140625" style="2" customWidth="1"/>
    <col min="13" max="13" width="1.1484375" style="2" customWidth="1"/>
    <col min="14" max="14" width="9.8515625" style="2" bestFit="1" customWidth="1"/>
    <col min="15" max="15" width="1.1484375" style="2" customWidth="1"/>
    <col min="16" max="16" width="10.28125" style="2" bestFit="1" customWidth="1"/>
    <col min="17" max="16384" width="9.140625" style="2" customWidth="1"/>
  </cols>
  <sheetData>
    <row r="2" ht="12.75"/>
    <row r="3" ht="12.75"/>
    <row r="4" ht="12.75"/>
    <row r="5" spans="2:13" ht="15.75">
      <c r="B5" s="74" t="s">
        <v>26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45"/>
    </row>
    <row r="6" spans="2:13" ht="12.7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46"/>
    </row>
    <row r="7" spans="2:13" ht="15.75">
      <c r="B7" s="72" t="s">
        <v>67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47"/>
    </row>
    <row r="8" spans="2:13" ht="15.75">
      <c r="B8" s="72" t="s">
        <v>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47"/>
    </row>
    <row r="9" spans="4:11" ht="12.75">
      <c r="D9" s="48"/>
      <c r="E9" s="48"/>
      <c r="F9" s="48"/>
      <c r="G9" s="48"/>
      <c r="H9" s="48"/>
      <c r="I9" s="48"/>
      <c r="J9" s="48"/>
      <c r="K9" s="48"/>
    </row>
    <row r="10" spans="4:13" ht="15" customHeight="1">
      <c r="D10" s="73" t="s">
        <v>68</v>
      </c>
      <c r="E10" s="73"/>
      <c r="F10" s="73"/>
      <c r="G10" s="73"/>
      <c r="H10" s="73"/>
      <c r="I10" s="73"/>
      <c r="J10" s="73"/>
      <c r="K10" s="73"/>
      <c r="L10" s="73"/>
      <c r="M10" s="46"/>
    </row>
    <row r="11" spans="4:16" ht="15">
      <c r="D11" s="5" t="s">
        <v>69</v>
      </c>
      <c r="E11" s="46"/>
      <c r="F11" s="49" t="s">
        <v>70</v>
      </c>
      <c r="G11" s="49"/>
      <c r="H11" s="49" t="s">
        <v>69</v>
      </c>
      <c r="I11" s="49"/>
      <c r="J11" s="5" t="s">
        <v>71</v>
      </c>
      <c r="K11" s="5"/>
      <c r="L11" s="4"/>
      <c r="M11" s="4"/>
      <c r="N11" s="4" t="s">
        <v>72</v>
      </c>
      <c r="O11" s="8"/>
      <c r="P11" s="5" t="s">
        <v>73</v>
      </c>
    </row>
    <row r="12" spans="4:16" ht="15">
      <c r="D12" s="5" t="s">
        <v>74</v>
      </c>
      <c r="E12" s="46"/>
      <c r="F12" s="5" t="s">
        <v>69</v>
      </c>
      <c r="G12" s="5"/>
      <c r="H12" s="49" t="s">
        <v>75</v>
      </c>
      <c r="I12" s="5"/>
      <c r="J12" s="5" t="s">
        <v>76</v>
      </c>
      <c r="K12" s="5"/>
      <c r="L12" s="5" t="s">
        <v>73</v>
      </c>
      <c r="M12" s="5"/>
      <c r="N12" s="4" t="s">
        <v>77</v>
      </c>
      <c r="O12" s="8"/>
      <c r="P12" s="4" t="s">
        <v>78</v>
      </c>
    </row>
    <row r="13" spans="2:16" ht="15">
      <c r="B13" s="8"/>
      <c r="D13" s="7" t="s">
        <v>10</v>
      </c>
      <c r="E13" s="50"/>
      <c r="F13" s="7" t="s">
        <v>10</v>
      </c>
      <c r="G13" s="7"/>
      <c r="H13" s="7" t="s">
        <v>10</v>
      </c>
      <c r="I13" s="7"/>
      <c r="J13" s="7" t="s">
        <v>10</v>
      </c>
      <c r="K13" s="7"/>
      <c r="L13" s="7" t="s">
        <v>10</v>
      </c>
      <c r="M13" s="7"/>
      <c r="N13" s="7" t="s">
        <v>10</v>
      </c>
      <c r="P13" s="7" t="s">
        <v>10</v>
      </c>
    </row>
    <row r="14" spans="2:13" ht="15">
      <c r="B14" s="8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ht="15.75">
      <c r="B15" s="51" t="s">
        <v>79</v>
      </c>
    </row>
    <row r="16" ht="15.75">
      <c r="B16" s="51" t="s">
        <v>80</v>
      </c>
    </row>
    <row r="17" spans="2:16" ht="30">
      <c r="B17" s="52" t="s">
        <v>81</v>
      </c>
      <c r="D17" s="10">
        <v>60911</v>
      </c>
      <c r="E17" s="10"/>
      <c r="F17" s="10">
        <v>-806</v>
      </c>
      <c r="G17" s="10"/>
      <c r="H17" s="10">
        <v>919</v>
      </c>
      <c r="I17" s="10"/>
      <c r="J17" s="10">
        <v>38544</v>
      </c>
      <c r="K17" s="10"/>
      <c r="L17" s="10">
        <f>+J17+H17+F17+D17</f>
        <v>99568</v>
      </c>
      <c r="M17" s="10"/>
      <c r="N17" s="10">
        <v>6389</v>
      </c>
      <c r="O17" s="8"/>
      <c r="P17" s="53">
        <f>SUM(L17:O17)</f>
        <v>105957</v>
      </c>
    </row>
    <row r="18" spans="2:16" ht="15">
      <c r="B18" s="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/>
      <c r="O18" s="8"/>
      <c r="P18" s="8"/>
    </row>
    <row r="19" spans="2:16" ht="15">
      <c r="B19" s="8" t="s">
        <v>82</v>
      </c>
      <c r="D19" s="10"/>
      <c r="E19" s="10"/>
      <c r="F19" s="10">
        <v>0</v>
      </c>
      <c r="G19" s="10"/>
      <c r="H19" s="10">
        <v>0</v>
      </c>
      <c r="I19" s="10"/>
      <c r="J19" s="10">
        <v>0</v>
      </c>
      <c r="K19" s="10"/>
      <c r="L19" s="10">
        <f>+D19+F19+H19+J19</f>
        <v>0</v>
      </c>
      <c r="M19" s="10"/>
      <c r="N19" s="10">
        <f>3600-421</f>
        <v>3179</v>
      </c>
      <c r="O19" s="8"/>
      <c r="P19" s="53">
        <f>SUM(L19:O19)</f>
        <v>3179</v>
      </c>
    </row>
    <row r="20" spans="4:16" ht="1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/>
      <c r="O20" s="8"/>
      <c r="P20" s="8"/>
    </row>
    <row r="21" spans="2:16" ht="15">
      <c r="B21" s="52" t="s">
        <v>83</v>
      </c>
      <c r="D21" s="10">
        <v>0</v>
      </c>
      <c r="E21" s="10"/>
      <c r="F21" s="10">
        <v>0</v>
      </c>
      <c r="G21" s="10"/>
      <c r="H21" s="10">
        <v>0</v>
      </c>
      <c r="I21" s="10"/>
      <c r="J21" s="11">
        <v>35</v>
      </c>
      <c r="K21" s="10"/>
      <c r="L21" s="10">
        <f>+D21+F21+H21+J21</f>
        <v>35</v>
      </c>
      <c r="M21" s="10"/>
      <c r="N21" s="11">
        <f>-791-15</f>
        <v>-806</v>
      </c>
      <c r="O21" s="8"/>
      <c r="P21" s="53">
        <f>SUM(L21:O21)</f>
        <v>-771</v>
      </c>
    </row>
    <row r="22" spans="2:16" ht="15">
      <c r="B22" s="5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54"/>
      <c r="O22" s="8"/>
      <c r="P22" s="8"/>
    </row>
    <row r="23" spans="2:16" ht="15">
      <c r="B23" s="52" t="s">
        <v>84</v>
      </c>
      <c r="D23" s="10">
        <v>0</v>
      </c>
      <c r="E23" s="10"/>
      <c r="F23" s="10"/>
      <c r="G23" s="10"/>
      <c r="H23" s="10">
        <v>0</v>
      </c>
      <c r="I23" s="10"/>
      <c r="J23" s="10">
        <v>0</v>
      </c>
      <c r="K23" s="10"/>
      <c r="L23" s="10">
        <f>+D23+F23+H23+J23</f>
        <v>0</v>
      </c>
      <c r="M23" s="10"/>
      <c r="N23" s="54">
        <v>0</v>
      </c>
      <c r="O23" s="8"/>
      <c r="P23" s="53">
        <f>SUM(L23:O23)</f>
        <v>0</v>
      </c>
    </row>
    <row r="24" spans="2:16" ht="15">
      <c r="B24" s="5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4"/>
      <c r="O24" s="8"/>
      <c r="P24" s="53"/>
    </row>
    <row r="25" spans="2:16" ht="15">
      <c r="B25" s="8" t="s">
        <v>85</v>
      </c>
      <c r="D25" s="10">
        <v>0</v>
      </c>
      <c r="E25" s="10"/>
      <c r="F25" s="10">
        <v>0</v>
      </c>
      <c r="G25" s="10"/>
      <c r="H25" s="10">
        <v>0</v>
      </c>
      <c r="I25" s="10"/>
      <c r="J25" s="10"/>
      <c r="K25" s="10"/>
      <c r="L25" s="10">
        <f>+D25+F25+H25+J25</f>
        <v>0</v>
      </c>
      <c r="M25" s="10"/>
      <c r="N25" s="54">
        <v>0</v>
      </c>
      <c r="O25" s="8"/>
      <c r="P25" s="53">
        <f>SUM(L25:O25)</f>
        <v>0</v>
      </c>
    </row>
    <row r="26" spans="2:16" ht="30">
      <c r="B26" s="55" t="s">
        <v>86</v>
      </c>
      <c r="D26" s="56">
        <f>+D17+D21+D23+D19</f>
        <v>60911</v>
      </c>
      <c r="E26" s="35"/>
      <c r="F26" s="56">
        <f>+F17+F21+F23</f>
        <v>-806</v>
      </c>
      <c r="G26" s="10"/>
      <c r="H26" s="56">
        <f>+H17+H21+H23</f>
        <v>919</v>
      </c>
      <c r="I26" s="10"/>
      <c r="J26" s="56">
        <f>+J17+J21+J23+J25</f>
        <v>38579</v>
      </c>
      <c r="K26" s="10"/>
      <c r="L26" s="56">
        <f>+L17+L21+L23+L25+L19</f>
        <v>99603</v>
      </c>
      <c r="M26" s="35"/>
      <c r="N26" s="56">
        <f>+N17+N21+N23+N19+N25</f>
        <v>8762</v>
      </c>
      <c r="O26" s="8"/>
      <c r="P26" s="56">
        <f>+P17+P21+P23+P19+P25</f>
        <v>108365</v>
      </c>
    </row>
    <row r="27" spans="2:16" ht="15">
      <c r="B27" s="52"/>
      <c r="D27" s="57"/>
      <c r="E27" s="27"/>
      <c r="F27" s="27"/>
      <c r="H27" s="27"/>
      <c r="J27" s="57"/>
      <c r="L27" s="27"/>
      <c r="M27" s="27"/>
      <c r="N27" s="8"/>
      <c r="O27" s="8"/>
      <c r="P27" s="8"/>
    </row>
    <row r="28" spans="2:16" ht="15">
      <c r="B28" s="8"/>
      <c r="J28" s="58"/>
      <c r="L28" s="58"/>
      <c r="M28" s="58"/>
      <c r="N28" s="8"/>
      <c r="O28" s="8"/>
      <c r="P28" s="8"/>
    </row>
    <row r="29" spans="2:16" ht="15">
      <c r="B29" s="29" t="s">
        <v>87</v>
      </c>
      <c r="E29" s="31"/>
      <c r="F29" s="31"/>
      <c r="G29" s="31"/>
      <c r="N29" s="8"/>
      <c r="O29" s="8"/>
      <c r="P29" s="8"/>
    </row>
    <row r="30" spans="2:16" ht="15">
      <c r="B30" s="29" t="s">
        <v>25</v>
      </c>
      <c r="E30" s="31"/>
      <c r="F30" s="31"/>
      <c r="G30" s="31"/>
      <c r="N30" s="8"/>
      <c r="O30" s="8"/>
      <c r="P30" s="8"/>
    </row>
    <row r="31" spans="14:16" ht="15">
      <c r="N31" s="8"/>
      <c r="O31" s="8"/>
      <c r="P31" s="8"/>
    </row>
    <row r="32" spans="14:16" ht="15">
      <c r="N32" s="8"/>
      <c r="O32" s="8"/>
      <c r="P32" s="8"/>
    </row>
    <row r="33" spans="2:16" ht="15.75">
      <c r="B33" s="72" t="s">
        <v>67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47"/>
      <c r="N33" s="8"/>
      <c r="O33" s="8"/>
      <c r="P33" s="8"/>
    </row>
    <row r="34" spans="2:16" ht="15.75">
      <c r="B34" s="72" t="s">
        <v>88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47"/>
      <c r="N34" s="8"/>
      <c r="O34" s="8"/>
      <c r="P34" s="8"/>
    </row>
    <row r="35" spans="2:16" ht="15.7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8"/>
      <c r="O35" s="8"/>
      <c r="P35" s="8"/>
    </row>
    <row r="36" spans="2:16" ht="15.7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8"/>
      <c r="O36" s="8"/>
      <c r="P36" s="8"/>
    </row>
    <row r="37" spans="4:13" ht="12.75">
      <c r="D37" s="73" t="s">
        <v>68</v>
      </c>
      <c r="E37" s="73"/>
      <c r="F37" s="73"/>
      <c r="G37" s="73"/>
      <c r="H37" s="73"/>
      <c r="I37" s="73"/>
      <c r="J37" s="73"/>
      <c r="K37" s="73"/>
      <c r="L37" s="73"/>
      <c r="M37" s="46"/>
    </row>
    <row r="38" spans="4:16" ht="15">
      <c r="D38" s="5" t="s">
        <v>69</v>
      </c>
      <c r="E38" s="46"/>
      <c r="F38" s="49" t="s">
        <v>70</v>
      </c>
      <c r="G38" s="49"/>
      <c r="H38" s="49" t="s">
        <v>69</v>
      </c>
      <c r="I38" s="49"/>
      <c r="J38" s="5" t="s">
        <v>71</v>
      </c>
      <c r="K38" s="5"/>
      <c r="L38" s="4"/>
      <c r="M38" s="4"/>
      <c r="N38" s="4" t="s">
        <v>72</v>
      </c>
      <c r="O38" s="8"/>
      <c r="P38" s="5" t="s">
        <v>73</v>
      </c>
    </row>
    <row r="39" spans="4:16" ht="15">
      <c r="D39" s="5" t="s">
        <v>74</v>
      </c>
      <c r="E39" s="46"/>
      <c r="F39" s="5" t="s">
        <v>69</v>
      </c>
      <c r="G39" s="5"/>
      <c r="H39" s="49" t="s">
        <v>75</v>
      </c>
      <c r="I39" s="5"/>
      <c r="J39" s="5" t="s">
        <v>76</v>
      </c>
      <c r="K39" s="5"/>
      <c r="L39" s="5" t="s">
        <v>73</v>
      </c>
      <c r="M39" s="5"/>
      <c r="N39" s="4" t="s">
        <v>77</v>
      </c>
      <c r="O39" s="8"/>
      <c r="P39" s="4" t="s">
        <v>78</v>
      </c>
    </row>
    <row r="40" spans="2:16" ht="15">
      <c r="B40" s="8"/>
      <c r="D40" s="7" t="s">
        <v>10</v>
      </c>
      <c r="E40" s="50"/>
      <c r="F40" s="7" t="s">
        <v>10</v>
      </c>
      <c r="G40" s="7"/>
      <c r="H40" s="7" t="s">
        <v>10</v>
      </c>
      <c r="I40" s="7"/>
      <c r="J40" s="7" t="s">
        <v>10</v>
      </c>
      <c r="K40" s="7"/>
      <c r="L40" s="7" t="s">
        <v>10</v>
      </c>
      <c r="M40" s="7"/>
      <c r="N40" s="7" t="s">
        <v>10</v>
      </c>
      <c r="P40" s="7" t="s">
        <v>10</v>
      </c>
    </row>
    <row r="41" spans="2:13" ht="15">
      <c r="B41" s="8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ht="15.75">
      <c r="B42" s="51" t="s">
        <v>79</v>
      </c>
    </row>
    <row r="43" ht="15.75">
      <c r="B43" s="51" t="s">
        <v>89</v>
      </c>
    </row>
    <row r="44" spans="2:16" ht="30">
      <c r="B44" s="52" t="s">
        <v>90</v>
      </c>
      <c r="D44" s="10">
        <v>60911</v>
      </c>
      <c r="E44" s="10"/>
      <c r="F44" s="10">
        <v>-1</v>
      </c>
      <c r="G44" s="10"/>
      <c r="H44" s="10">
        <v>919</v>
      </c>
      <c r="I44" s="10"/>
      <c r="J44" s="10">
        <v>37344</v>
      </c>
      <c r="K44" s="10"/>
      <c r="L44" s="10">
        <f>+J44+H44+F44+D44</f>
        <v>99173</v>
      </c>
      <c r="M44" s="10"/>
      <c r="N44" s="10">
        <v>5850</v>
      </c>
      <c r="O44" s="8"/>
      <c r="P44" s="53">
        <f>SUM(L44:O44)</f>
        <v>105023</v>
      </c>
    </row>
    <row r="45" spans="2:16" ht="15">
      <c r="B45" s="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/>
      <c r="O45" s="8"/>
      <c r="P45" s="8"/>
    </row>
    <row r="46" spans="4:16" ht="1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/>
      <c r="O46" s="8"/>
      <c r="P46" s="8"/>
    </row>
    <row r="47" spans="2:16" ht="15">
      <c r="B47" s="52" t="s">
        <v>83</v>
      </c>
      <c r="D47" s="10">
        <v>0</v>
      </c>
      <c r="E47" s="10"/>
      <c r="F47" s="10">
        <v>0</v>
      </c>
      <c r="G47" s="10"/>
      <c r="H47" s="10">
        <v>0</v>
      </c>
      <c r="I47" s="10"/>
      <c r="J47" s="11">
        <v>-2278</v>
      </c>
      <c r="K47" s="10"/>
      <c r="L47" s="10">
        <f>+D47+F47+H47+J47</f>
        <v>-2278</v>
      </c>
      <c r="M47" s="10"/>
      <c r="N47" s="11">
        <v>-572</v>
      </c>
      <c r="O47" s="8"/>
      <c r="P47" s="53">
        <f>SUM(L47:O47)</f>
        <v>-2850</v>
      </c>
    </row>
    <row r="48" spans="2:16" ht="15">
      <c r="B48" s="5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54"/>
      <c r="O48" s="8"/>
      <c r="P48" s="8"/>
    </row>
    <row r="49" spans="2:16" ht="15">
      <c r="B49" s="52" t="s">
        <v>84</v>
      </c>
      <c r="D49" s="10">
        <v>0</v>
      </c>
      <c r="E49" s="10"/>
      <c r="F49" s="10">
        <v>-805</v>
      </c>
      <c r="G49" s="10"/>
      <c r="H49" s="10">
        <v>0</v>
      </c>
      <c r="I49" s="10"/>
      <c r="J49" s="10">
        <v>0</v>
      </c>
      <c r="K49" s="10"/>
      <c r="L49" s="10">
        <f>+D49+F49+H49+J49</f>
        <v>-805</v>
      </c>
      <c r="M49" s="10"/>
      <c r="N49" s="54">
        <v>0</v>
      </c>
      <c r="O49" s="8"/>
      <c r="P49" s="53">
        <f>SUM(L49:O49)</f>
        <v>-805</v>
      </c>
    </row>
    <row r="50" spans="2:16" ht="15">
      <c r="B50" s="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/>
      <c r="O50" s="8"/>
      <c r="P50" s="8"/>
    </row>
    <row r="51" spans="2:16" ht="30">
      <c r="B51" s="55" t="s">
        <v>91</v>
      </c>
      <c r="D51" s="56">
        <f>+D44+D47+D49</f>
        <v>60911</v>
      </c>
      <c r="E51" s="35"/>
      <c r="F51" s="56">
        <f>+F44+F47+F49</f>
        <v>-806</v>
      </c>
      <c r="G51" s="10"/>
      <c r="H51" s="56">
        <f>+H44+H47+H49</f>
        <v>919</v>
      </c>
      <c r="I51" s="10"/>
      <c r="J51" s="56">
        <f>+J44+J47+J49</f>
        <v>35066</v>
      </c>
      <c r="K51" s="10"/>
      <c r="L51" s="56">
        <f>+L44+L47+L49</f>
        <v>96090</v>
      </c>
      <c r="M51" s="35"/>
      <c r="N51" s="56">
        <f>+N44+N47+N49</f>
        <v>5278</v>
      </c>
      <c r="O51" s="8"/>
      <c r="P51" s="56">
        <f>+P44+P47+P49</f>
        <v>101368</v>
      </c>
    </row>
    <row r="52" spans="2:15" ht="15">
      <c r="B52" s="59"/>
      <c r="C52" s="2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5"/>
    </row>
    <row r="53" spans="2:15" ht="15">
      <c r="B53" s="59"/>
      <c r="C53" s="2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5"/>
    </row>
    <row r="54" spans="2:15" ht="15">
      <c r="B54" s="60"/>
      <c r="C54" s="25"/>
      <c r="D54" s="37"/>
      <c r="E54" s="37"/>
      <c r="F54" s="37"/>
      <c r="G54" s="37"/>
      <c r="H54" s="37"/>
      <c r="I54" s="37"/>
      <c r="J54" s="37"/>
      <c r="K54" s="37"/>
      <c r="L54" s="37"/>
      <c r="M54" s="61"/>
      <c r="N54" s="37"/>
      <c r="O54" s="25"/>
    </row>
    <row r="55" spans="2:16" ht="15">
      <c r="B55" s="5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1"/>
      <c r="O55" s="61"/>
      <c r="P55" s="8"/>
    </row>
    <row r="56" spans="2:16" ht="15">
      <c r="B56" s="8"/>
      <c r="L56" s="58"/>
      <c r="N56" s="8"/>
      <c r="O56" s="8"/>
      <c r="P56" s="8"/>
    </row>
    <row r="57" spans="2:16" ht="15">
      <c r="B57" s="29" t="s">
        <v>87</v>
      </c>
      <c r="E57" s="31"/>
      <c r="F57" s="31"/>
      <c r="G57" s="31"/>
      <c r="N57" s="8"/>
      <c r="O57" s="8"/>
      <c r="P57" s="8"/>
    </row>
    <row r="58" spans="2:16" ht="15">
      <c r="B58" s="29" t="s">
        <v>92</v>
      </c>
      <c r="E58" s="31"/>
      <c r="F58" s="31"/>
      <c r="G58" s="31"/>
      <c r="N58" s="8"/>
      <c r="O58" s="8"/>
      <c r="P58" s="80" t="s">
        <v>136</v>
      </c>
    </row>
    <row r="59" spans="14:16" ht="15">
      <c r="N59" s="8"/>
      <c r="O59" s="8"/>
      <c r="P59" s="8"/>
    </row>
    <row r="60" spans="14:16" ht="15">
      <c r="N60" s="8"/>
      <c r="O60" s="8"/>
      <c r="P60" s="8"/>
    </row>
    <row r="61" spans="14:16" ht="15">
      <c r="N61" s="8"/>
      <c r="O61" s="8"/>
      <c r="P61" s="8"/>
    </row>
    <row r="62" spans="14:16" ht="15">
      <c r="N62" s="8"/>
      <c r="O62" s="8"/>
      <c r="P62" s="8"/>
    </row>
    <row r="63" spans="14:16" ht="15">
      <c r="N63" s="8"/>
      <c r="O63" s="8"/>
      <c r="P63" s="8"/>
    </row>
    <row r="64" spans="14:16" ht="15">
      <c r="N64" s="8"/>
      <c r="O64" s="8"/>
      <c r="P64" s="8"/>
    </row>
    <row r="65" spans="14:16" ht="15">
      <c r="N65" s="8"/>
      <c r="O65" s="8"/>
      <c r="P65" s="8"/>
    </row>
    <row r="66" spans="14:16" ht="15">
      <c r="N66" s="8"/>
      <c r="O66" s="8"/>
      <c r="P66" s="8"/>
    </row>
    <row r="67" spans="14:16" ht="15">
      <c r="N67" s="8"/>
      <c r="O67" s="8"/>
      <c r="P67" s="8"/>
    </row>
    <row r="68" spans="14:16" ht="15">
      <c r="N68" s="8"/>
      <c r="O68" s="8"/>
      <c r="P68" s="8"/>
    </row>
    <row r="69" spans="14:16" ht="15">
      <c r="N69" s="8"/>
      <c r="O69" s="8"/>
      <c r="P69" s="8"/>
    </row>
    <row r="70" spans="14:16" ht="15">
      <c r="N70" s="8"/>
      <c r="O70" s="8"/>
      <c r="P70" s="8"/>
    </row>
    <row r="71" spans="14:16" ht="15">
      <c r="N71" s="8"/>
      <c r="O71" s="8"/>
      <c r="P71" s="8"/>
    </row>
    <row r="72" spans="14:16" ht="15">
      <c r="N72" s="8"/>
      <c r="O72" s="8"/>
      <c r="P72" s="8"/>
    </row>
    <row r="73" spans="14:16" ht="15">
      <c r="N73" s="8"/>
      <c r="O73" s="8"/>
      <c r="P73" s="8"/>
    </row>
    <row r="74" spans="14:16" ht="15">
      <c r="N74" s="8"/>
      <c r="O74" s="8"/>
      <c r="P74" s="8"/>
    </row>
    <row r="75" spans="14:16" ht="15">
      <c r="N75" s="8"/>
      <c r="O75" s="8"/>
      <c r="P75" s="8"/>
    </row>
  </sheetData>
  <mergeCells count="8">
    <mergeCell ref="B5:L5"/>
    <mergeCell ref="B6:L6"/>
    <mergeCell ref="B7:L7"/>
    <mergeCell ref="D10:L10"/>
    <mergeCell ref="B33:L33"/>
    <mergeCell ref="B34:L34"/>
    <mergeCell ref="B8:L8"/>
    <mergeCell ref="D37:L37"/>
  </mergeCells>
  <printOptions/>
  <pageMargins left="0.5" right="0.25" top="0.75" bottom="0.5" header="0.25" footer="0.25"/>
  <pageSetup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PINWEE GROUP BHD</dc:title>
  <dc:subject/>
  <dc:creator>ENET CORPROATE SERVICES SDN BHD</dc:creator>
  <cp:keywords/>
  <dc:description/>
  <cp:lastModifiedBy>enet</cp:lastModifiedBy>
  <cp:lastPrinted>2007-05-31T09:29:17Z</cp:lastPrinted>
  <dcterms:created xsi:type="dcterms:W3CDTF">2007-05-31T07:09:11Z</dcterms:created>
  <dcterms:modified xsi:type="dcterms:W3CDTF">2007-05-31T09:31:23Z</dcterms:modified>
  <cp:category/>
  <cp:version/>
  <cp:contentType/>
  <cp:contentStatus/>
</cp:coreProperties>
</file>